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maine 1" sheetId="1" state="visible" r:id="rId3"/>
    <sheet name="Semaine 2" sheetId="2" state="visible" r:id="rId4"/>
    <sheet name="Semaine 3" sheetId="3" state="visible" r:id="rId5"/>
    <sheet name="Semaine 4" sheetId="4" state="visible" r:id="rId6"/>
    <sheet name="Semaine 5" sheetId="5" state="visible" r:id="rId7"/>
    <sheet name="Récap mensuel" sheetId="6" state="visible" r:id="rId8"/>
    <sheet name="Parametres" sheetId="7" state="visible" r:id="rId9"/>
  </sheets>
  <definedNames>
    <definedName function="false" hidden="false" localSheetId="5" name="_xlnm.Print_Area" vbProcedure="false">'Récap mensuel'!$A$1:$M$24</definedName>
    <definedName function="false" hidden="false" localSheetId="0" name="_xlnm.Print_Area" vbProcedure="false">'Semaine 1'!$A$1:$V$48</definedName>
    <definedName function="false" hidden="false" localSheetId="0" name="_xlnm.Print_Titles" vbProcedure="false">'Semaine 1'!$6:$7</definedName>
    <definedName function="false" hidden="false" localSheetId="1" name="_xlnm.Print_Area" vbProcedure="false">'Semaine 2'!$A$1:$V$48</definedName>
    <definedName function="false" hidden="false" localSheetId="1" name="_xlnm.Print_Titles" vbProcedure="false">'Semaine 2'!$6:$7</definedName>
    <definedName function="false" hidden="false" localSheetId="2" name="_xlnm.Print_Area" vbProcedure="false">'Semaine 3'!$A$1:$V$48</definedName>
    <definedName function="false" hidden="false" localSheetId="2" name="_xlnm.Print_Titles" vbProcedure="false">'Semaine 3'!$6:$7</definedName>
    <definedName function="false" hidden="false" localSheetId="3" name="_xlnm.Print_Area" vbProcedure="false">'Semaine 4'!$A$1:$V$48</definedName>
    <definedName function="false" hidden="false" localSheetId="3" name="_xlnm.Print_Titles" vbProcedure="false">'Semaine 4'!$6:$7</definedName>
    <definedName function="false" hidden="false" localSheetId="4" name="_xlnm.Print_Area" vbProcedure="false">'Semaine 5'!$A$1:$V$48</definedName>
    <definedName function="false" hidden="false" localSheetId="4" name="_xlnm.Print_Titles" vbProcedure="false">'Semaine 5'!$6:$7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<sst xmlns="http://schemas.openxmlformats.org/spreadsheetml/2006/main" count="428" uniqueCount="80">
  <si>
    <t xml:space="preserve">PLANNING HEBDOMADAIRE   ·   Réalisé avec FlowPharm.fr</t>
  </si>
  <si>
    <t xml:space="preserve">Semaine n°</t>
  </si>
  <si>
    <t xml:space="preserve">Du lundi</t>
  </si>
  <si>
    <t xml:space="preserve">au dimanche</t>
  </si>
  <si>
    <t xml:space="preserve">Saisissez uniquement les cellules crème. Tout le reste se calcule.</t>
  </si>
  <si>
    <t xml:space="preserve">Total équipe</t>
  </si>
  <si>
    <t xml:space="preserve">POSTE</t>
  </si>
  <si>
    <t xml:space="preserve">SALARIÉ</t>
  </si>
  <si>
    <t xml:space="preserve">CRÉNEAU</t>
  </si>
  <si>
    <t xml:space="preserve">Sous-total
créneau</t>
  </si>
  <si>
    <t xml:space="preserve">TOTAL
SEMAINE</t>
  </si>
  <si>
    <t xml:space="preserve">Contrat
h/sem</t>
  </si>
  <si>
    <t xml:space="preserve">Jours
CP</t>
  </si>
  <si>
    <t xml:space="preserve">Autres
absences</t>
  </si>
  <si>
    <t xml:space="preserve">Début</t>
  </si>
  <si>
    <t xml:space="preserve">Fin</t>
  </si>
  <si>
    <t xml:space="preserve">Matin</t>
  </si>
  <si>
    <t xml:space="preserve">Après-midi</t>
  </si>
  <si>
    <t xml:space="preserve">Garde</t>
  </si>
  <si>
    <t xml:space="preserve">Astreinte</t>
  </si>
  <si>
    <t xml:space="preserve">Absence / CP</t>
  </si>
  <si>
    <t xml:space="preserve">CP</t>
  </si>
  <si>
    <t xml:space="preserve">Présents le matin</t>
  </si>
  <si>
    <t xml:space="preserve">Effectif inscrit : 5</t>
  </si>
  <si>
    <t xml:space="preserve">Présents l'après-midi</t>
  </si>
  <si>
    <t xml:space="preserve">Heures équipe / jour</t>
  </si>
  <si>
    <t xml:space="preserve">MODE D'EMPLOI</t>
  </si>
  <si>
    <t xml:space="preserve">Noms des salariés</t>
  </si>
  <si>
    <t xml:space="preserve">Ils ne se saisissent pas ici : renseignez poste, nom et contrat une seule fois dans la feuille « Récap mensuel », ils se recopient automatiquement sur les cinq semaines.</t>
  </si>
  <si>
    <t xml:space="preserve">08:30  →  12:30</t>
  </si>
  <si>
    <t xml:space="preserve">Saisissez l'heure de début et l'heure de fin : la durée (4,00 h) est calculée automatiquement dans « Sous-total créneau ». Un menu déroulant propose les horaires par pas de 15 min, mais vous pouvez aussi taper l'heure directement.</t>
  </si>
  <si>
    <t xml:space="preserve">Matin / Après-midi</t>
  </si>
  <si>
    <t xml:space="preserve">Les deux lignes de travail effectif. Laissez vide un créneau non travaillé.</t>
  </si>
  <si>
    <t xml:space="preserve">Garde au comptoir. Une plage qui franchit minuit est gérée : 20:00 → 08:00 donne bien 12,00 h.</t>
  </si>
  <si>
    <t xml:space="preserve">Astreinte à domicile. Comptée dans le total semaine et dans les heures supplémentaires, et comptabilisée comme une présence.</t>
  </si>
  <si>
    <t xml:space="preserve">Menu déroulant : CP, RTT, Maladie, Formation, Récup, Absence. Un jour comportant « CP » est décompté comme un jour de congé pris et remonte dans le récap mensuel.</t>
  </si>
  <si>
    <t xml:space="preserve">Cellule rouge</t>
  </si>
  <si>
    <t xml:space="preserve">Contrôle de saisie : une heure de début sans heure de fin (ou l'inverse). Un total semaine supérieur au contrat passe aussi en rouge.</t>
  </si>
  <si>
    <t xml:space="preserve">FLOWPHARM.FR  —  ARRÊTEZ DE GÉRER VOS PLANNINGS SOUS EXCEL
Interface web &amp; appli mobile iOS / Android   ·   Notifications push et SMS des changements   ·   Échange de créneaux validé en 2 clics
Compteur d'heures et de congés en temps réel   ·   Gardes et astreintes automatisées   ·   Export paie   ·   Hébergement HDS, conforme RGPD
→  Cliquez ici pour découvrir FlowPharm sur flowpharm.fr</t>
  </si>
  <si>
    <t xml:space="preserve">Formation</t>
  </si>
  <si>
    <t xml:space="preserve">RTT</t>
  </si>
  <si>
    <t xml:space="preserve">RÉCAPITULATIF MENSUEL   ·   Réalisé avec FlowPharm.fr</t>
  </si>
  <si>
    <t xml:space="preserve">Mois / période</t>
  </si>
  <si>
    <t xml:space="preserve">Juin 2026</t>
  </si>
  <si>
    <t xml:space="preserve">Cette feuille est la seule où l'on saisit les salariés : poste, nom et contrat se recopient sur les cinq semaines.</t>
  </si>
  <si>
    <t xml:space="preserve">Contrat
h/semaine</t>
  </si>
  <si>
    <t xml:space="preserve">Heures
travaillées</t>
  </si>
  <si>
    <t xml:space="preserve">Heures
garde</t>
  </si>
  <si>
    <t xml:space="preserve">Heures
astreinte</t>
  </si>
  <si>
    <t xml:space="preserve">TOTAL
MOIS</t>
  </si>
  <si>
    <t xml:space="preserve">Base mensuelle
contrat × 4,3334</t>
  </si>
  <si>
    <t xml:space="preserve">HEURES SUPP.
arrondi 0,25 sup.</t>
  </si>
  <si>
    <t xml:space="preserve">Réalisation
/ contrat</t>
  </si>
  <si>
    <t xml:space="preserve">Dates des CP posés</t>
  </si>
  <si>
    <t xml:space="preserve">Titulaire</t>
  </si>
  <si>
    <t xml:space="preserve">DUPONT Jean</t>
  </si>
  <si>
    <t xml:space="preserve">Pharmacien</t>
  </si>
  <si>
    <t xml:space="preserve">MARTIN Sophie</t>
  </si>
  <si>
    <t xml:space="preserve">Préparatrice 1</t>
  </si>
  <si>
    <t xml:space="preserve">LEFEBVRE Camille</t>
  </si>
  <si>
    <t xml:space="preserve">Préparatrice 2</t>
  </si>
  <si>
    <t xml:space="preserve">GARCIA Lucie</t>
  </si>
  <si>
    <t xml:space="preserve">Logisticien</t>
  </si>
  <si>
    <t xml:space="preserve">PETIT Thomas</t>
  </si>
  <si>
    <t xml:space="preserve">TOTAL ÉQUIPE</t>
  </si>
  <si>
    <t xml:space="preserve">INDICATEURS DU MOIS</t>
  </si>
  <si>
    <t xml:space="preserve">Heures totales équipe</t>
  </si>
  <si>
    <t xml:space="preserve">Heures supp. cumulées</t>
  </si>
  <si>
    <t xml:space="preserve">Jours de CP pris</t>
  </si>
  <si>
    <t xml:space="preserve">Heures de garde</t>
  </si>
  <si>
    <t xml:space="preserve">Heures d'astreinte</t>
  </si>
  <si>
    <t xml:space="preserve">Salariés en dépassement</t>
  </si>
  <si>
    <t xml:space="preserve">Renseignez ici poste, nom et contrat : ces trois colonnes alimentent automatiquement les cinq feuilles hebdomadaires. Une ligne laissée vide reste simplement inutilisée.
Heures supplémentaires = (Total mois − contrat × 4,3334), borné à 0, arrondi au quart d'heure supérieur. Gardes et astreintes sont incluses dans le total.
Important : la base mensuelle représente 4,3334 semaines. Ne saisissez donc, sur la 5ᵉ feuille, que les jours qui appartiennent réellement au mois — sinon vous comparez 5 semaines saisies à 4,33 semaines de contrat et les heures supplémentaires sont surévaluées.
Vérifiez enfin les taux de majoration applicables (convention collective de la pharmacie d'officine : 25 % pour les 8 premières heures hebdomadaires, 50 % au-delà) avant transmission en paie.</t>
  </si>
  <si>
    <t xml:space="preserve">Horaires</t>
  </si>
  <si>
    <t xml:space="preserve">Codes absence</t>
  </si>
  <si>
    <t xml:space="preserve">Note</t>
  </si>
  <si>
    <t xml:space="preserve">Ces deux listes alimentent les menus déroulants des feuilles Semaine 1 à 5. Vous pouvez les modifier librement : ajoutez ou retirez des lignes, les menus suivront.
Les noms des salariés, eux, ne se saisissent qu'une seule fois, dans la feuille « Récap mensuel ». Ils se recopient automatiquement sur les cinq feuilles hebdomadaires.</t>
  </si>
  <si>
    <t xml:space="preserve">Maladie</t>
  </si>
  <si>
    <t xml:space="preserve">Récup</t>
  </si>
  <si>
    <t xml:space="preserve">Absence</t>
  </si>
</sst>
</file>

<file path=xl/styles.xml><?xml version="1.0" encoding="utf-8"?>
<styleSheet xmlns="http://schemas.openxmlformats.org/spreadsheetml/2006/main">
  <numFmts count="10">
    <numFmt numFmtId="164" formatCode="General"/>
    <numFmt numFmtId="165" formatCode="0"/>
    <numFmt numFmtId="166" formatCode="dd/mm/yyyy"/>
    <numFmt numFmtId="167" formatCode="0.00&quot; h&quot;;\-0.00&quot; h&quot;;\-"/>
    <numFmt numFmtId="168" formatCode="hh:mm"/>
    <numFmt numFmtId="169" formatCode="0.0&quot; h&quot;;\-0.0&quot; h&quot;;\-"/>
    <numFmt numFmtId="170" formatCode="0;\-0;\-"/>
    <numFmt numFmtId="171" formatCode="0.0\h;\-0.0\h;\-"/>
    <numFmt numFmtId="172" formatCode="0.0%"/>
    <numFmt numFmtId="173" formatCode="@"/>
  </numFmts>
  <fonts count="48">
    <font>
      <sz val="11"/>
      <color theme="1"/>
      <name val="Calibri"/>
      <family val="2"/>
      <charset val="1"/>
    </font>
    <font>
      <sz val="10"/>
      <name val="Arial"/>
      <family val="0"/>
    </font>
    <font>
      <sz val="10"/>
      <name val="Arial"/>
      <family val="0"/>
    </font>
    <font>
      <sz val="10"/>
      <name val="Arial"/>
      <family val="0"/>
    </font>
    <font>
      <b val="true"/>
      <sz val="17"/>
      <color rgb="FFFFFFFF"/>
      <name val="Calibri"/>
      <family val="0"/>
      <charset val="1"/>
    </font>
    <font>
      <b val="true"/>
      <sz val="11"/>
      <color rgb="FF263238"/>
      <name val="Calibri"/>
      <family val="0"/>
      <charset val="1"/>
    </font>
    <font>
      <b val="true"/>
      <sz val="12"/>
      <color rgb="FF1565C0"/>
      <name val="Calibri"/>
      <family val="0"/>
      <charset val="1"/>
    </font>
    <font>
      <b val="true"/>
      <sz val="11"/>
      <color rgb="FF1565C0"/>
      <name val="Calibri"/>
      <family val="0"/>
      <charset val="1"/>
    </font>
    <font>
      <b val="true"/>
      <sz val="11"/>
      <color rgb="FF2E7D32"/>
      <name val="Calibri"/>
      <family val="0"/>
      <charset val="1"/>
    </font>
    <font>
      <i val="true"/>
      <sz val="9"/>
      <color rgb="FF78909C"/>
      <name val="Calibri"/>
      <family val="0"/>
      <charset val="1"/>
    </font>
    <font>
      <b val="true"/>
      <sz val="10"/>
      <color rgb="FFFFFFFF"/>
      <name val="Calibri"/>
      <family val="0"/>
      <charset val="1"/>
    </font>
    <font>
      <b val="true"/>
      <sz val="13"/>
      <color rgb="FFFFFFFF"/>
      <name val="Calibri"/>
      <family val="0"/>
      <charset val="1"/>
    </font>
    <font>
      <b val="true"/>
      <sz val="9"/>
      <color rgb="FFFFFFFF"/>
      <name val="Calibri"/>
      <family val="0"/>
      <charset val="1"/>
    </font>
    <font>
      <b val="true"/>
      <sz val="10"/>
      <color rgb="FF2E7D32"/>
      <name val="Calibri"/>
      <family val="0"/>
      <charset val="1"/>
    </font>
    <font>
      <sz val="10"/>
      <color rgb="FF2E7D32"/>
      <name val="Calibri"/>
      <family val="0"/>
      <charset val="1"/>
    </font>
    <font>
      <sz val="9"/>
      <color rgb="FF263238"/>
      <name val="Calibri"/>
      <family val="0"/>
      <charset val="1"/>
    </font>
    <font>
      <sz val="10"/>
      <color rgb="FF1565C0"/>
      <name val="Calibri"/>
      <family val="0"/>
      <charset val="1"/>
    </font>
    <font>
      <b val="true"/>
      <sz val="10"/>
      <color rgb="FF263238"/>
      <name val="Calibri"/>
      <family val="0"/>
      <charset val="1"/>
    </font>
    <font>
      <b val="true"/>
      <sz val="13"/>
      <color rgb="FF00564D"/>
      <name val="Calibri"/>
      <family val="0"/>
      <charset val="1"/>
    </font>
    <font>
      <b val="true"/>
      <sz val="11"/>
      <color rgb="FFE65100"/>
      <name val="Calibri"/>
      <family val="0"/>
      <charset val="1"/>
    </font>
    <font>
      <b val="true"/>
      <sz val="11"/>
      <color rgb="FF78909C"/>
      <name val="Calibri"/>
      <family val="0"/>
      <charset val="1"/>
    </font>
    <font>
      <b val="true"/>
      <sz val="9"/>
      <color rgb="FFB71C1C"/>
      <name val="Calibri"/>
      <family val="0"/>
      <charset val="1"/>
    </font>
    <font>
      <b val="true"/>
      <sz val="10"/>
      <color rgb="FFB71C1C"/>
      <name val="Calibri"/>
      <family val="0"/>
      <charset val="1"/>
    </font>
    <font>
      <b val="true"/>
      <sz val="9"/>
      <color rgb="FF6A1B7A"/>
      <name val="Calibri"/>
      <family val="0"/>
      <charset val="1"/>
    </font>
    <font>
      <b val="true"/>
      <sz val="10"/>
      <color rgb="FF6A1B7A"/>
      <name val="Calibri"/>
      <family val="0"/>
      <charset val="1"/>
    </font>
    <font>
      <b val="true"/>
      <sz val="9"/>
      <color rgb="FFE65100"/>
      <name val="Calibri"/>
      <family val="0"/>
      <charset val="1"/>
    </font>
    <font>
      <b val="true"/>
      <sz val="12"/>
      <color rgb="FF00564D"/>
      <name val="Calibri"/>
      <family val="0"/>
      <charset val="1"/>
    </font>
    <font>
      <b val="true"/>
      <sz val="10"/>
      <color rgb="FF00564D"/>
      <name val="Calibri"/>
      <family val="0"/>
      <charset val="1"/>
    </font>
    <font>
      <b val="true"/>
      <sz val="12"/>
      <color rgb="FFFFFFFF"/>
      <name val="Calibri"/>
      <family val="0"/>
      <charset val="1"/>
    </font>
    <font>
      <b val="true"/>
      <sz val="11"/>
      <color rgb="FFFFFFFF"/>
      <name val="Calibri"/>
      <family val="0"/>
      <charset val="1"/>
    </font>
    <font>
      <b val="true"/>
      <sz val="9"/>
      <color rgb="FF2E7D32"/>
      <name val="Calibri"/>
      <family val="0"/>
      <charset val="1"/>
    </font>
    <font>
      <b val="true"/>
      <sz val="9"/>
      <color rgb="FF263238"/>
      <name val="Calibri"/>
      <family val="0"/>
      <charset val="1"/>
    </font>
    <font>
      <b val="true"/>
      <sz val="9"/>
      <color rgb="FFC62828"/>
      <name val="Calibri"/>
      <family val="0"/>
      <charset val="1"/>
    </font>
    <font>
      <b val="true"/>
      <sz val="10"/>
      <color rgb="FF1565C0"/>
      <name val="Calibri"/>
      <family val="0"/>
      <charset val="1"/>
    </font>
    <font>
      <sz val="10"/>
      <color rgb="FFB71C1C"/>
      <name val="Calibri"/>
      <family val="0"/>
      <charset val="1"/>
    </font>
    <font>
      <sz val="10"/>
      <color rgb="FF6A1B7A"/>
      <name val="Calibri"/>
      <family val="0"/>
      <charset val="1"/>
    </font>
    <font>
      <i val="true"/>
      <sz val="10"/>
      <color rgb="FF78909C"/>
      <name val="Calibri"/>
      <family val="0"/>
      <charset val="1"/>
    </font>
    <font>
      <b val="true"/>
      <sz val="13"/>
      <color rgb="FFC62828"/>
      <name val="Calibri"/>
      <family val="0"/>
      <charset val="1"/>
    </font>
    <font>
      <b val="true"/>
      <sz val="12"/>
      <color rgb="FFE65100"/>
      <name val="Calibri"/>
      <family val="0"/>
      <charset val="1"/>
    </font>
    <font>
      <sz val="9"/>
      <color rgb="FFE65100"/>
      <name val="Calibri"/>
      <family val="0"/>
      <charset val="1"/>
    </font>
    <font>
      <b val="true"/>
      <sz val="20"/>
      <color rgb="FF00564D"/>
      <name val="Calibri"/>
      <family val="0"/>
      <charset val="1"/>
    </font>
    <font>
      <b val="true"/>
      <sz val="20"/>
      <color rgb="FFC62828"/>
      <name val="Calibri"/>
      <family val="0"/>
      <charset val="1"/>
    </font>
    <font>
      <b val="true"/>
      <sz val="20"/>
      <color rgb="FFE65100"/>
      <name val="Calibri"/>
      <family val="0"/>
      <charset val="1"/>
    </font>
    <font>
      <b val="true"/>
      <sz val="20"/>
      <color rgb="FFB71C1C"/>
      <name val="Calibri"/>
      <family val="0"/>
      <charset val="1"/>
    </font>
    <font>
      <b val="true"/>
      <sz val="20"/>
      <color rgb="FF6A1B7A"/>
      <name val="Calibri"/>
      <family val="0"/>
      <charset val="1"/>
    </font>
    <font>
      <b val="true"/>
      <sz val="20"/>
      <color rgb="FF37474F"/>
      <name val="Calibri"/>
      <family val="0"/>
      <charset val="1"/>
    </font>
    <font>
      <sz val="10"/>
      <color rgb="FF263238"/>
      <name val="Calibri"/>
      <family val="0"/>
      <charset val="1"/>
    </font>
    <font>
      <b val="true"/>
      <sz val="10"/>
      <color rgb="FFE65100"/>
      <name val="Calibri"/>
      <family val="0"/>
      <charset val="1"/>
    </font>
  </fonts>
  <fills count="24">
    <fill>
      <patternFill patternType="none"/>
    </fill>
    <fill>
      <patternFill patternType="gray125"/>
    </fill>
    <fill>
      <patternFill patternType="solid">
        <fgColor rgb="FF00564D"/>
        <bgColor rgb="FF00443C"/>
      </patternFill>
    </fill>
    <fill>
      <patternFill patternType="solid">
        <fgColor rgb="FFFFFDE7"/>
        <bgColor rgb="FFFAFAFA"/>
      </patternFill>
    </fill>
    <fill>
      <patternFill patternType="solid">
        <fgColor rgb="FFE4F2F0"/>
        <bgColor rgb="FFEDEFF1"/>
      </patternFill>
    </fill>
    <fill>
      <patternFill patternType="solid">
        <fgColor rgb="FF00897B"/>
        <bgColor rgb="FF2E7D32"/>
      </patternFill>
    </fill>
    <fill>
      <patternFill patternType="solid">
        <fgColor rgb="FF37474F"/>
        <bgColor rgb="FF263238"/>
      </patternFill>
    </fill>
    <fill>
      <patternFill patternType="solid">
        <fgColor rgb="FFE65100"/>
        <bgColor rgb="FFC62828"/>
      </patternFill>
    </fill>
    <fill>
      <patternFill patternType="solid">
        <fgColor rgb="FF78909C"/>
        <bgColor rgb="FF90A4AE"/>
      </patternFill>
    </fill>
    <fill>
      <patternFill patternType="solid">
        <fgColor rgb="FFFFFFFF"/>
        <bgColor rgb="FFFAFAFA"/>
      </patternFill>
    </fill>
    <fill>
      <patternFill patternType="solid">
        <fgColor rgb="FFEDEFF1"/>
        <bgColor rgb="FFF6EEF6"/>
      </patternFill>
    </fill>
    <fill>
      <patternFill patternType="solid">
        <fgColor rgb="FFFFF3E0"/>
        <bgColor rgb="FFFDEBEC"/>
      </patternFill>
    </fill>
    <fill>
      <patternFill patternType="solid">
        <fgColor rgb="FFF5F5F5"/>
        <bgColor rgb="FFF7F9F9"/>
      </patternFill>
    </fill>
    <fill>
      <patternFill patternType="solid">
        <fgColor rgb="FFF7F9F9"/>
        <bgColor rgb="FFFAFAFA"/>
      </patternFill>
    </fill>
    <fill>
      <patternFill patternType="solid">
        <fgColor rgb="FFFDEBEC"/>
        <bgColor rgb="FFFFEBEE"/>
      </patternFill>
    </fill>
    <fill>
      <patternFill patternType="solid">
        <fgColor rgb="FFF6EEF6"/>
        <bgColor rgb="FFEDEFF1"/>
      </patternFill>
    </fill>
    <fill>
      <patternFill patternType="solid">
        <fgColor rgb="FFB2DFDB"/>
        <bgColor rgb="FFCFD8DC"/>
      </patternFill>
    </fill>
    <fill>
      <patternFill patternType="solid">
        <fgColor rgb="FFFAFAFA"/>
        <bgColor rgb="FFF7F9F9"/>
      </patternFill>
    </fill>
    <fill>
      <patternFill patternType="solid">
        <fgColor rgb="FFFFEBEE"/>
        <bgColor rgb="FFFDEBEC"/>
      </patternFill>
    </fill>
    <fill>
      <patternFill patternType="solid">
        <fgColor rgb="FF00443C"/>
        <bgColor rgb="FF00564D"/>
      </patternFill>
    </fill>
    <fill>
      <patternFill patternType="solid">
        <fgColor rgb="FF1565C0"/>
        <bgColor rgb="FF3366FF"/>
      </patternFill>
    </fill>
    <fill>
      <patternFill patternType="solid">
        <fgColor rgb="FFB71C1C"/>
        <bgColor rgb="FFC62828"/>
      </patternFill>
    </fill>
    <fill>
      <patternFill patternType="solid">
        <fgColor rgb="FF6A1B7A"/>
        <bgColor rgb="FF800080"/>
      </patternFill>
    </fill>
    <fill>
      <patternFill patternType="solid">
        <fgColor rgb="FFC62828"/>
        <bgColor rgb="FFB71C1C"/>
      </patternFill>
    </fill>
  </fills>
  <borders count="20">
    <border diagonalUp="false" diagonalDown="false">
      <left/>
      <right/>
      <top/>
      <bottom/>
      <diagonal/>
    </border>
    <border diagonalUp="false" diagonalDown="false">
      <left style="thin">
        <color rgb="FF90A4AE"/>
      </left>
      <right style="thin">
        <color rgb="FF90A4AE"/>
      </right>
      <top style="thin">
        <color rgb="FF90A4AE"/>
      </top>
      <bottom style="thin">
        <color rgb="FF90A4AE"/>
      </bottom>
      <diagonal/>
    </border>
    <border diagonalUp="false" diagonalDown="false">
      <left style="thin">
        <color rgb="FF90A4AE"/>
      </left>
      <right/>
      <top style="thin">
        <color rgb="FF90A4AE"/>
      </top>
      <bottom style="thin">
        <color rgb="FF90A4AE"/>
      </bottom>
      <diagonal/>
    </border>
    <border diagonalUp="false" diagonalDown="false">
      <left style="thin">
        <color rgb="FFCFD8DC"/>
      </left>
      <right/>
      <top style="thin">
        <color rgb="FFCFD8DC"/>
      </top>
      <bottom style="thin">
        <color rgb="FFCFD8DC"/>
      </bottom>
      <diagonal/>
    </border>
    <border diagonalUp="false" diagonalDown="false">
      <left style="medium">
        <color rgb="FF00564D"/>
      </left>
      <right/>
      <top style="medium">
        <color rgb="FF00564D"/>
      </top>
      <bottom style="medium">
        <color rgb="FF00564D"/>
      </bottom>
      <diagonal/>
    </border>
    <border diagonalUp="false" diagonalDown="false">
      <left style="medium">
        <color rgb="FF00564D"/>
      </left>
      <right style="medium">
        <color rgb="FF00564D"/>
      </right>
      <top style="medium">
        <color rgb="FF00564D"/>
      </top>
      <bottom/>
      <diagonal/>
    </border>
    <border diagonalUp="false" diagonalDown="false">
      <left style="thin">
        <color rgb="FFCFD8DC"/>
      </left>
      <right style="thin">
        <color rgb="FFCFD8DC"/>
      </right>
      <top style="thin">
        <color rgb="FFCFD8DC"/>
      </top>
      <bottom style="thin">
        <color rgb="FFCFD8DC"/>
      </bottom>
      <diagonal/>
    </border>
    <border diagonalUp="false" diagonalDown="false">
      <left style="medium">
        <color rgb="FF00564D"/>
      </left>
      <right style="thin">
        <color rgb="FFCFD8DC"/>
      </right>
      <top style="medium">
        <color rgb="FF00564D"/>
      </top>
      <bottom/>
      <diagonal/>
    </border>
    <border diagonalUp="false" diagonalDown="false">
      <left style="thin">
        <color rgb="FFCFD8DC"/>
      </left>
      <right style="thin">
        <color rgb="FFCFD8DC"/>
      </right>
      <top style="medium">
        <color rgb="FF00564D"/>
      </top>
      <bottom/>
      <diagonal/>
    </border>
    <border diagonalUp="false" diagonalDown="false">
      <left style="thin">
        <color rgb="FFCFD8DC"/>
      </left>
      <right style="thin">
        <color rgb="FFCFD8DC"/>
      </right>
      <top style="medium">
        <color rgb="FF00564D"/>
      </top>
      <bottom style="hair">
        <color rgb="FFE0E0E0"/>
      </bottom>
      <diagonal/>
    </border>
    <border diagonalUp="false" diagonalDown="false">
      <left style="thin">
        <color rgb="FFCFD8DC"/>
      </left>
      <right style="thin">
        <color rgb="FFCFD8DC"/>
      </right>
      <top style="hair">
        <color rgb="FFE0E0E0"/>
      </top>
      <bottom style="hair">
        <color rgb="FFE0E0E0"/>
      </bottom>
      <diagonal/>
    </border>
    <border diagonalUp="false" diagonalDown="false">
      <left style="thin">
        <color rgb="FFCFD8DC"/>
      </left>
      <right style="thin">
        <color rgb="FFCFD8DC"/>
      </right>
      <top style="hair">
        <color rgb="FFE0E0E0"/>
      </top>
      <bottom style="thin">
        <color rgb="FF90A4AE"/>
      </bottom>
      <diagonal/>
    </border>
    <border diagonalUp="false" diagonalDown="false">
      <left style="medium">
        <color rgb="FF00564D"/>
      </left>
      <right style="thin">
        <color rgb="FFCFD8DC"/>
      </right>
      <top style="thin">
        <color rgb="FF90A4AE"/>
      </top>
      <bottom/>
      <diagonal/>
    </border>
    <border diagonalUp="false" diagonalDown="false">
      <left style="thin">
        <color rgb="FFCFD8DC"/>
      </left>
      <right style="thin">
        <color rgb="FFCFD8DC"/>
      </right>
      <top style="thin">
        <color rgb="FF90A4AE"/>
      </top>
      <bottom/>
      <diagonal/>
    </border>
    <border diagonalUp="false" diagonalDown="false">
      <left style="thin">
        <color rgb="FFCFD8DC"/>
      </left>
      <right style="thin">
        <color rgb="FFCFD8DC"/>
      </right>
      <top style="thin">
        <color rgb="FF90A4AE"/>
      </top>
      <bottom style="hair">
        <color rgb="FFE0E0E0"/>
      </bottom>
      <diagonal/>
    </border>
    <border diagonalUp="false" diagonalDown="false">
      <left style="medium">
        <color rgb="FF00564D"/>
      </left>
      <right style="medium">
        <color rgb="FF00564D"/>
      </right>
      <top style="thin">
        <color rgb="FF90A4AE"/>
      </top>
      <bottom/>
      <diagonal/>
    </border>
    <border diagonalUp="false" diagonalDown="false">
      <left style="medium">
        <color rgb="FF00564D"/>
      </left>
      <right/>
      <top style="medium">
        <color rgb="FF00564D"/>
      </top>
      <bottom/>
      <diagonal/>
    </border>
    <border diagonalUp="false" diagonalDown="false">
      <left style="medium">
        <color rgb="FF00564D"/>
      </left>
      <right style="medium">
        <color rgb="FF00564D"/>
      </right>
      <top style="medium">
        <color rgb="FF00564D"/>
      </top>
      <bottom style="medium">
        <color rgb="FF00564D"/>
      </bottom>
      <diagonal/>
    </border>
    <border diagonalUp="false" diagonalDown="false">
      <left style="medium">
        <color rgb="FF00564D"/>
      </left>
      <right style="medium">
        <color rgb="FF00564D"/>
      </right>
      <top style="thin">
        <color rgb="FFCFD8DC"/>
      </top>
      <bottom style="thin">
        <color rgb="FFCFD8DC"/>
      </bottom>
      <diagonal/>
    </border>
    <border diagonalUp="false" diagonalDown="false">
      <left style="hair">
        <color rgb="FFE0E0E0"/>
      </left>
      <right style="hair">
        <color rgb="FFE0E0E0"/>
      </right>
      <top style="hair">
        <color rgb="FFE0E0E0"/>
      </top>
      <bottom style="hair">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5" fontId="6" fillId="3" borderId="1" xfId="0" applyFont="true" applyBorder="true" applyAlignment="true" applyProtection="false">
      <alignment horizontal="center" vertical="center" textRotation="0" wrapText="false" indent="0" shrinkToFit="false"/>
      <protection locked="true" hidden="false"/>
    </xf>
    <xf numFmtId="166" fontId="7" fillId="3" borderId="2" xfId="0" applyFont="true" applyBorder="true" applyAlignment="true" applyProtection="false">
      <alignment horizontal="center" vertical="center" textRotation="0" wrapText="false" indent="0" shrinkToFit="false"/>
      <protection locked="true" hidden="false"/>
    </xf>
    <xf numFmtId="166" fontId="8" fillId="4" borderId="3"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false" indent="0" shrinkToFit="false"/>
      <protection locked="true" hidden="false"/>
    </xf>
    <xf numFmtId="167" fontId="11" fillId="2" borderId="4" xfId="0" applyFont="true" applyBorder="true" applyAlignment="true" applyProtection="false">
      <alignment horizontal="center" vertical="center" textRotation="0" wrapText="false" indent="0" shrinkToFit="false"/>
      <protection locked="true" hidden="false"/>
    </xf>
    <xf numFmtId="164" fontId="10" fillId="6" borderId="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center" vertical="center" textRotation="0" wrapText="true" indent="0" shrinkToFit="false"/>
      <protection locked="true" hidden="false"/>
    </xf>
    <xf numFmtId="164" fontId="10" fillId="2" borderId="4" xfId="0" applyFont="true" applyBorder="true" applyAlignment="true" applyProtection="false">
      <alignment horizontal="center" vertical="center" textRotation="0" wrapText="true" indent="0" shrinkToFit="false"/>
      <protection locked="true" hidden="false"/>
    </xf>
    <xf numFmtId="164" fontId="12" fillId="5"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true" indent="0" shrinkToFit="false"/>
      <protection locked="true" hidden="false"/>
    </xf>
    <xf numFmtId="164" fontId="12" fillId="8" borderId="5" xfId="0" applyFont="true" applyBorder="true" applyAlignment="true" applyProtection="false">
      <alignment horizontal="center" vertical="center" textRotation="0" wrapText="true" indent="0" shrinkToFit="false"/>
      <protection locked="true" hidden="false"/>
    </xf>
    <xf numFmtId="164" fontId="12" fillId="2" borderId="6" xfId="0" applyFont="true" applyBorder="true" applyAlignment="true" applyProtection="false">
      <alignment horizontal="center" vertical="center" textRotation="0" wrapText="false" indent="0" shrinkToFit="false"/>
      <protection locked="true" hidden="false"/>
    </xf>
    <xf numFmtId="164" fontId="12" fillId="6" borderId="6" xfId="0" applyFont="true" applyBorder="true" applyAlignment="true" applyProtection="false">
      <alignment horizontal="center" vertical="center" textRotation="0" wrapText="false" indent="0" shrinkToFit="false"/>
      <protection locked="true" hidden="false"/>
    </xf>
    <xf numFmtId="164" fontId="13" fillId="4" borderId="7" xfId="0" applyFont="true" applyBorder="true" applyAlignment="true" applyProtection="false">
      <alignment horizontal="left" vertical="center" textRotation="0" wrapText="true" indent="0" shrinkToFit="false"/>
      <protection locked="true" hidden="false"/>
    </xf>
    <xf numFmtId="164" fontId="14" fillId="4" borderId="8" xfId="0" applyFont="true" applyBorder="true" applyAlignment="true" applyProtection="false">
      <alignment horizontal="left" vertical="center" textRotation="0" wrapText="true" indent="0" shrinkToFit="false"/>
      <protection locked="true" hidden="false"/>
    </xf>
    <xf numFmtId="164" fontId="15" fillId="9" borderId="9" xfId="0" applyFont="true" applyBorder="true" applyAlignment="true" applyProtection="false">
      <alignment horizontal="left" vertical="center" textRotation="0" wrapText="false" indent="0" shrinkToFit="false"/>
      <protection locked="true" hidden="false"/>
    </xf>
    <xf numFmtId="168" fontId="16" fillId="9" borderId="9" xfId="0" applyFont="true" applyBorder="true" applyAlignment="true" applyProtection="false">
      <alignment horizontal="center" vertical="center" textRotation="0" wrapText="false" indent="0" shrinkToFit="false"/>
      <protection locked="true" hidden="false"/>
    </xf>
    <xf numFmtId="168" fontId="16" fillId="10" borderId="9" xfId="0" applyFont="true" applyBorder="true" applyAlignment="true" applyProtection="false">
      <alignment horizontal="center" vertical="center" textRotation="0" wrapText="false" indent="0" shrinkToFit="false"/>
      <protection locked="true" hidden="false"/>
    </xf>
    <xf numFmtId="167" fontId="17" fillId="4" borderId="9" xfId="0" applyFont="true" applyBorder="true" applyAlignment="true" applyProtection="false">
      <alignment horizontal="center" vertical="center" textRotation="0" wrapText="false" indent="0" shrinkToFit="false"/>
      <protection locked="true" hidden="false"/>
    </xf>
    <xf numFmtId="167" fontId="18" fillId="4" borderId="5" xfId="0" applyFont="true" applyBorder="true" applyAlignment="true" applyProtection="false">
      <alignment horizontal="center" vertical="center" textRotation="0" wrapText="false" indent="0" shrinkToFit="false"/>
      <protection locked="true" hidden="false"/>
    </xf>
    <xf numFmtId="169" fontId="14" fillId="9" borderId="8" xfId="0" applyFont="true" applyBorder="true" applyAlignment="true" applyProtection="false">
      <alignment horizontal="center" vertical="center" textRotation="0" wrapText="false" indent="0" shrinkToFit="false"/>
      <protection locked="true" hidden="false"/>
    </xf>
    <xf numFmtId="170" fontId="19" fillId="11" borderId="8" xfId="0" applyFont="true" applyBorder="true" applyAlignment="true" applyProtection="false">
      <alignment horizontal="center" vertical="center" textRotation="0" wrapText="false" indent="0" shrinkToFit="false"/>
      <protection locked="true" hidden="false"/>
    </xf>
    <xf numFmtId="170" fontId="20" fillId="12" borderId="5" xfId="0" applyFont="true" applyBorder="true" applyAlignment="true" applyProtection="false">
      <alignment horizontal="center" vertical="center" textRotation="0" wrapText="false" indent="0" shrinkToFit="false"/>
      <protection locked="true" hidden="false"/>
    </xf>
    <xf numFmtId="164" fontId="15" fillId="13" borderId="10" xfId="0" applyFont="true" applyBorder="true" applyAlignment="true" applyProtection="false">
      <alignment horizontal="left" vertical="center" textRotation="0" wrapText="false" indent="0" shrinkToFit="false"/>
      <protection locked="true" hidden="false"/>
    </xf>
    <xf numFmtId="168" fontId="16" fillId="13" borderId="10" xfId="0" applyFont="true" applyBorder="true" applyAlignment="true" applyProtection="false">
      <alignment horizontal="center" vertical="center" textRotation="0" wrapText="false" indent="0" shrinkToFit="false"/>
      <protection locked="true" hidden="false"/>
    </xf>
    <xf numFmtId="168" fontId="16" fillId="10" borderId="10" xfId="0" applyFont="true" applyBorder="true" applyAlignment="true" applyProtection="false">
      <alignment horizontal="center" vertical="center" textRotation="0" wrapText="false" indent="0" shrinkToFit="false"/>
      <protection locked="true" hidden="false"/>
    </xf>
    <xf numFmtId="167" fontId="17" fillId="4" borderId="10" xfId="0" applyFont="true" applyBorder="true" applyAlignment="true" applyProtection="false">
      <alignment horizontal="center" vertical="center" textRotation="0" wrapText="false" indent="0" shrinkToFit="false"/>
      <protection locked="true" hidden="false"/>
    </xf>
    <xf numFmtId="164" fontId="21" fillId="14" borderId="10" xfId="0" applyFont="true" applyBorder="true" applyAlignment="true" applyProtection="false">
      <alignment horizontal="left" vertical="center" textRotation="0" wrapText="false" indent="0" shrinkToFit="false"/>
      <protection locked="true" hidden="false"/>
    </xf>
    <xf numFmtId="168" fontId="16" fillId="14" borderId="10" xfId="0" applyFont="true" applyBorder="true" applyAlignment="true" applyProtection="false">
      <alignment horizontal="center" vertical="center" textRotation="0" wrapText="false" indent="0" shrinkToFit="false"/>
      <protection locked="true" hidden="false"/>
    </xf>
    <xf numFmtId="167" fontId="22" fillId="14" borderId="10" xfId="0" applyFont="true" applyBorder="true" applyAlignment="true" applyProtection="false">
      <alignment horizontal="center" vertical="center" textRotation="0" wrapText="false" indent="0" shrinkToFit="false"/>
      <protection locked="true" hidden="false"/>
    </xf>
    <xf numFmtId="164" fontId="23" fillId="15" borderId="10" xfId="0" applyFont="true" applyBorder="true" applyAlignment="true" applyProtection="false">
      <alignment horizontal="left" vertical="center" textRotation="0" wrapText="false" indent="0" shrinkToFit="false"/>
      <protection locked="true" hidden="false"/>
    </xf>
    <xf numFmtId="168" fontId="16" fillId="15" borderId="10" xfId="0" applyFont="true" applyBorder="true" applyAlignment="true" applyProtection="false">
      <alignment horizontal="center" vertical="center" textRotation="0" wrapText="false" indent="0" shrinkToFit="false"/>
      <protection locked="true" hidden="false"/>
    </xf>
    <xf numFmtId="167" fontId="24" fillId="15" borderId="10" xfId="0" applyFont="true" applyBorder="true" applyAlignment="true" applyProtection="false">
      <alignment horizontal="center" vertical="center" textRotation="0" wrapText="false" indent="0" shrinkToFit="false"/>
      <protection locked="true" hidden="false"/>
    </xf>
    <xf numFmtId="164" fontId="25" fillId="11" borderId="11" xfId="0" applyFont="true" applyBorder="true" applyAlignment="true" applyProtection="false">
      <alignment horizontal="left" vertical="center" textRotation="0" wrapText="false" indent="0" shrinkToFit="false"/>
      <protection locked="true" hidden="false"/>
    </xf>
    <xf numFmtId="164" fontId="25" fillId="11" borderId="11" xfId="0" applyFont="true" applyBorder="true" applyAlignment="true" applyProtection="false">
      <alignment horizontal="center" vertical="center" textRotation="0" wrapText="false" indent="0" shrinkToFit="false"/>
      <protection locked="true" hidden="false"/>
    </xf>
    <xf numFmtId="164" fontId="0" fillId="12" borderId="11" xfId="0" applyFont="false" applyBorder="true" applyAlignment="true" applyProtection="false">
      <alignment horizontal="center" vertical="center" textRotation="0" wrapText="false" indent="0" shrinkToFit="false"/>
      <protection locked="true" hidden="false"/>
    </xf>
    <xf numFmtId="164" fontId="13" fillId="4" borderId="12" xfId="0" applyFont="true" applyBorder="true" applyAlignment="true" applyProtection="false">
      <alignment horizontal="left" vertical="center" textRotation="0" wrapText="true" indent="0" shrinkToFit="false"/>
      <protection locked="true" hidden="false"/>
    </xf>
    <xf numFmtId="164" fontId="14" fillId="4" borderId="13" xfId="0" applyFont="true" applyBorder="true" applyAlignment="true" applyProtection="false">
      <alignment horizontal="left" vertical="center" textRotation="0" wrapText="true" indent="0" shrinkToFit="false"/>
      <protection locked="true" hidden="false"/>
    </xf>
    <xf numFmtId="164" fontId="15" fillId="9" borderId="14" xfId="0" applyFont="true" applyBorder="true" applyAlignment="true" applyProtection="false">
      <alignment horizontal="left" vertical="center" textRotation="0" wrapText="false" indent="0" shrinkToFit="false"/>
      <protection locked="true" hidden="false"/>
    </xf>
    <xf numFmtId="168" fontId="16" fillId="9" borderId="14" xfId="0" applyFont="true" applyBorder="true" applyAlignment="true" applyProtection="false">
      <alignment horizontal="center" vertical="center" textRotation="0" wrapText="false" indent="0" shrinkToFit="false"/>
      <protection locked="true" hidden="false"/>
    </xf>
    <xf numFmtId="168" fontId="16" fillId="10" borderId="14" xfId="0" applyFont="true" applyBorder="true" applyAlignment="true" applyProtection="false">
      <alignment horizontal="center" vertical="center" textRotation="0" wrapText="false" indent="0" shrinkToFit="false"/>
      <protection locked="true" hidden="false"/>
    </xf>
    <xf numFmtId="167" fontId="17" fillId="4" borderId="14" xfId="0" applyFont="true" applyBorder="true" applyAlignment="true" applyProtection="false">
      <alignment horizontal="center" vertical="center" textRotation="0" wrapText="false" indent="0" shrinkToFit="false"/>
      <protection locked="true" hidden="false"/>
    </xf>
    <xf numFmtId="167" fontId="18" fillId="4" borderId="15" xfId="0" applyFont="true" applyBorder="true" applyAlignment="true" applyProtection="false">
      <alignment horizontal="center" vertical="center" textRotation="0" wrapText="false" indent="0" shrinkToFit="false"/>
      <protection locked="true" hidden="false"/>
    </xf>
    <xf numFmtId="169" fontId="14" fillId="9" borderId="13" xfId="0" applyFont="true" applyBorder="true" applyAlignment="true" applyProtection="false">
      <alignment horizontal="center" vertical="center" textRotation="0" wrapText="false" indent="0" shrinkToFit="false"/>
      <protection locked="true" hidden="false"/>
    </xf>
    <xf numFmtId="170" fontId="19" fillId="11" borderId="13" xfId="0" applyFont="true" applyBorder="true" applyAlignment="true" applyProtection="false">
      <alignment horizontal="center" vertical="center" textRotation="0" wrapText="false" indent="0" shrinkToFit="false"/>
      <protection locked="true" hidden="false"/>
    </xf>
    <xf numFmtId="170" fontId="20" fillId="12" borderId="15" xfId="0" applyFont="true" applyBorder="true" applyAlignment="true" applyProtection="false">
      <alignment horizontal="center" vertical="center" textRotation="0" wrapText="false" indent="0" shrinkToFit="false"/>
      <protection locked="true" hidden="false"/>
    </xf>
    <xf numFmtId="164" fontId="10" fillId="5" borderId="4" xfId="0" applyFont="true" applyBorder="true" applyAlignment="true" applyProtection="false">
      <alignment horizontal="left" vertical="center" textRotation="0" wrapText="false" indent="0" shrinkToFit="false"/>
      <protection locked="true" hidden="false"/>
    </xf>
    <xf numFmtId="170" fontId="26" fillId="16" borderId="6"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left" vertical="center" textRotation="0" wrapText="false" indent="0" shrinkToFit="false"/>
      <protection locked="true" hidden="false"/>
    </xf>
    <xf numFmtId="171" fontId="27" fillId="4" borderId="6" xfId="0" applyFont="true" applyBorder="true" applyAlignment="true" applyProtection="false">
      <alignment horizontal="center" vertical="center" textRotation="0" wrapText="false" indent="0" shrinkToFit="false"/>
      <protection locked="true" hidden="false"/>
    </xf>
    <xf numFmtId="167" fontId="28" fillId="2" borderId="4" xfId="0" applyFont="true" applyBorder="true" applyAlignment="true" applyProtection="false">
      <alignment horizontal="center" vertical="center" textRotation="0" wrapText="false" indent="0" shrinkToFit="false"/>
      <protection locked="true" hidden="false"/>
    </xf>
    <xf numFmtId="164" fontId="29" fillId="6" borderId="0" xfId="0" applyFont="true" applyBorder="true" applyAlignment="true" applyProtection="false">
      <alignment horizontal="left" vertical="center" textRotation="0" wrapText="false" indent="0" shrinkToFit="false"/>
      <protection locked="true" hidden="false"/>
    </xf>
    <xf numFmtId="164" fontId="30" fillId="4" borderId="3" xfId="0" applyFont="true" applyBorder="true" applyAlignment="true" applyProtection="false">
      <alignment horizontal="center" vertical="center" textRotation="0" wrapText="false" indent="0" shrinkToFit="false"/>
      <protection locked="true" hidden="false"/>
    </xf>
    <xf numFmtId="164" fontId="15" fillId="17" borderId="3" xfId="0" applyFont="true" applyBorder="true" applyAlignment="true" applyProtection="false">
      <alignment horizontal="left" vertical="center" textRotation="0" wrapText="true" indent="0" shrinkToFit="false"/>
      <protection locked="true" hidden="false"/>
    </xf>
    <xf numFmtId="164" fontId="31" fillId="9" borderId="3" xfId="0" applyFont="true" applyBorder="true" applyAlignment="true" applyProtection="false">
      <alignment horizontal="center" vertical="center" textRotation="0" wrapText="false" indent="0" shrinkToFit="false"/>
      <protection locked="true" hidden="false"/>
    </xf>
    <xf numFmtId="164" fontId="31" fillId="13" borderId="3" xfId="0" applyFont="true" applyBorder="true" applyAlignment="true" applyProtection="false">
      <alignment horizontal="center" vertical="center" textRotation="0" wrapText="false" indent="0" shrinkToFit="false"/>
      <protection locked="true" hidden="false"/>
    </xf>
    <xf numFmtId="164" fontId="21" fillId="14" borderId="3" xfId="0" applyFont="true" applyBorder="true" applyAlignment="true" applyProtection="false">
      <alignment horizontal="center" vertical="center" textRotation="0" wrapText="false" indent="0" shrinkToFit="false"/>
      <protection locked="true" hidden="false"/>
    </xf>
    <xf numFmtId="164" fontId="23" fillId="15" borderId="3" xfId="0" applyFont="true" applyBorder="true" applyAlignment="true" applyProtection="false">
      <alignment horizontal="center" vertical="center" textRotation="0" wrapText="false" indent="0" shrinkToFit="false"/>
      <protection locked="true" hidden="false"/>
    </xf>
    <xf numFmtId="164" fontId="25" fillId="11" borderId="3" xfId="0" applyFont="true" applyBorder="true" applyAlignment="true" applyProtection="false">
      <alignment horizontal="center" vertical="center" textRotation="0" wrapText="false" indent="0" shrinkToFit="false"/>
      <protection locked="true" hidden="false"/>
    </xf>
    <xf numFmtId="164" fontId="32" fillId="18" borderId="3" xfId="0" applyFont="true" applyBorder="true" applyAlignment="true" applyProtection="false">
      <alignment horizontal="center" vertical="center" textRotation="0" wrapText="false" indent="0" shrinkToFit="false"/>
      <protection locked="true" hidden="false"/>
    </xf>
    <xf numFmtId="164" fontId="29" fillId="19" borderId="16" xfId="0" applyFont="true" applyBorder="true" applyAlignment="true" applyProtection="false">
      <alignment horizontal="center"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false" indent="0" shrinkToFit="false"/>
      <protection locked="true" hidden="false"/>
    </xf>
    <xf numFmtId="164" fontId="12" fillId="20" borderId="17" xfId="0" applyFont="true" applyBorder="true" applyAlignment="true" applyProtection="false">
      <alignment horizontal="center" vertical="center" textRotation="0" wrapText="true" indent="0" shrinkToFit="false"/>
      <protection locked="true" hidden="false"/>
    </xf>
    <xf numFmtId="164" fontId="12" fillId="5" borderId="17" xfId="0" applyFont="true" applyBorder="true" applyAlignment="true" applyProtection="false">
      <alignment horizontal="center" vertical="center" textRotation="0" wrapText="true" indent="0" shrinkToFit="false"/>
      <protection locked="true" hidden="false"/>
    </xf>
    <xf numFmtId="164" fontId="12" fillId="21" borderId="17" xfId="0" applyFont="true" applyBorder="true" applyAlignment="true" applyProtection="false">
      <alignment horizontal="center" vertical="center" textRotation="0" wrapText="true" indent="0" shrinkToFit="false"/>
      <protection locked="true" hidden="false"/>
    </xf>
    <xf numFmtId="164" fontId="12" fillId="22" borderId="17" xfId="0" applyFont="true" applyBorder="true" applyAlignment="true" applyProtection="false">
      <alignment horizontal="center" vertical="center" textRotation="0" wrapText="true" indent="0" shrinkToFit="false"/>
      <protection locked="true" hidden="false"/>
    </xf>
    <xf numFmtId="164" fontId="12" fillId="2" borderId="17" xfId="0" applyFont="true" applyBorder="true" applyAlignment="true" applyProtection="false">
      <alignment horizontal="center" vertical="center" textRotation="0" wrapText="true" indent="0" shrinkToFit="false"/>
      <protection locked="true" hidden="false"/>
    </xf>
    <xf numFmtId="164" fontId="12" fillId="6" borderId="17" xfId="0" applyFont="true" applyBorder="true" applyAlignment="true" applyProtection="false">
      <alignment horizontal="center" vertical="center" textRotation="0" wrapText="true" indent="0" shrinkToFit="false"/>
      <protection locked="true" hidden="false"/>
    </xf>
    <xf numFmtId="164" fontId="12" fillId="23" borderId="17" xfId="0" applyFont="true" applyBorder="true" applyAlignment="true" applyProtection="false">
      <alignment horizontal="center" vertical="center" textRotation="0" wrapText="true" indent="0" shrinkToFit="false"/>
      <protection locked="true" hidden="false"/>
    </xf>
    <xf numFmtId="164" fontId="12" fillId="7" borderId="17" xfId="0" applyFont="true" applyBorder="true" applyAlignment="true" applyProtection="false">
      <alignment horizontal="center" vertical="center" textRotation="0" wrapText="true" indent="0" shrinkToFit="false"/>
      <protection locked="true" hidden="false"/>
    </xf>
    <xf numFmtId="164" fontId="12" fillId="8" borderId="17" xfId="0" applyFont="true" applyBorder="true" applyAlignment="true" applyProtection="false">
      <alignment horizontal="center" vertical="center" textRotation="0" wrapText="true" indent="0" shrinkToFit="false"/>
      <protection locked="true" hidden="false"/>
    </xf>
    <xf numFmtId="164" fontId="33" fillId="3" borderId="1" xfId="0" applyFont="true" applyBorder="true" applyAlignment="true" applyProtection="false">
      <alignment horizontal="left" vertical="center" textRotation="0" wrapText="true" indent="0" shrinkToFit="false"/>
      <protection locked="true" hidden="false"/>
    </xf>
    <xf numFmtId="164" fontId="16" fillId="3" borderId="1" xfId="0" applyFont="true" applyBorder="true" applyAlignment="true" applyProtection="false">
      <alignment horizontal="left" vertical="center" textRotation="0" wrapText="true" indent="0" shrinkToFit="false"/>
      <protection locked="true" hidden="false"/>
    </xf>
    <xf numFmtId="169" fontId="6" fillId="3" borderId="1" xfId="0" applyFont="true" applyBorder="true" applyAlignment="true" applyProtection="false">
      <alignment horizontal="center" vertical="center" textRotation="0" wrapText="true" indent="0" shrinkToFit="false"/>
      <protection locked="true" hidden="false"/>
    </xf>
    <xf numFmtId="167" fontId="8" fillId="17" borderId="6" xfId="0" applyFont="true" applyBorder="true" applyAlignment="true" applyProtection="false">
      <alignment horizontal="center" vertical="center" textRotation="0" wrapText="false" indent="0" shrinkToFit="false"/>
      <protection locked="true" hidden="false"/>
    </xf>
    <xf numFmtId="167" fontId="34" fillId="14" borderId="6" xfId="0" applyFont="true" applyBorder="true" applyAlignment="true" applyProtection="false">
      <alignment horizontal="center" vertical="center" textRotation="0" wrapText="false" indent="0" shrinkToFit="false"/>
      <protection locked="true" hidden="false"/>
    </xf>
    <xf numFmtId="167" fontId="35" fillId="15" borderId="6" xfId="0" applyFont="true" applyBorder="true" applyAlignment="true" applyProtection="false">
      <alignment horizontal="center" vertical="center" textRotation="0" wrapText="false" indent="0" shrinkToFit="false"/>
      <protection locked="true" hidden="false"/>
    </xf>
    <xf numFmtId="167" fontId="18" fillId="4" borderId="18" xfId="0" applyFont="true" applyBorder="true" applyAlignment="true" applyProtection="false">
      <alignment horizontal="center" vertical="center" textRotation="0" wrapText="false" indent="0" shrinkToFit="false"/>
      <protection locked="true" hidden="false"/>
    </xf>
    <xf numFmtId="167" fontId="36" fillId="17" borderId="6" xfId="0" applyFont="true" applyBorder="true" applyAlignment="true" applyProtection="false">
      <alignment horizontal="center" vertical="center" textRotation="0" wrapText="false" indent="0" shrinkToFit="false"/>
      <protection locked="true" hidden="false"/>
    </xf>
    <xf numFmtId="167" fontId="37" fillId="18" borderId="18" xfId="0" applyFont="true" applyBorder="true" applyAlignment="true" applyProtection="false">
      <alignment horizontal="center" vertical="center" textRotation="0" wrapText="false" indent="0" shrinkToFit="false"/>
      <protection locked="true" hidden="false"/>
    </xf>
    <xf numFmtId="170" fontId="38" fillId="11" borderId="6" xfId="0" applyFont="true" applyBorder="true" applyAlignment="true" applyProtection="false">
      <alignment horizontal="center" vertical="center" textRotation="0" wrapText="false" indent="0" shrinkToFit="false"/>
      <protection locked="true" hidden="false"/>
    </xf>
    <xf numFmtId="170" fontId="20" fillId="12" borderId="6" xfId="0" applyFont="true" applyBorder="true" applyAlignment="true" applyProtection="false">
      <alignment horizontal="center" vertical="center" textRotation="0" wrapText="false" indent="0" shrinkToFit="false"/>
      <protection locked="true" hidden="false"/>
    </xf>
    <xf numFmtId="172" fontId="5" fillId="17" borderId="6" xfId="0" applyFont="true" applyBorder="true" applyAlignment="true" applyProtection="false">
      <alignment horizontal="center" vertical="center" textRotation="0" wrapText="false" indent="0" shrinkToFit="false"/>
      <protection locked="true" hidden="false"/>
    </xf>
    <xf numFmtId="164" fontId="39" fillId="17" borderId="6" xfId="0" applyFont="true" applyBorder="true" applyAlignment="true" applyProtection="false">
      <alignment horizontal="left" vertical="center" textRotation="0" wrapText="true" indent="0" shrinkToFit="false"/>
      <protection locked="true" hidden="false"/>
    </xf>
    <xf numFmtId="167" fontId="8" fillId="9" borderId="6" xfId="0" applyFont="true" applyBorder="true" applyAlignment="true" applyProtection="false">
      <alignment horizontal="center" vertical="center" textRotation="0" wrapText="false" indent="0" shrinkToFit="false"/>
      <protection locked="true" hidden="false"/>
    </xf>
    <xf numFmtId="167" fontId="36" fillId="9" borderId="6" xfId="0" applyFont="true" applyBorder="true" applyAlignment="true" applyProtection="false">
      <alignment horizontal="center" vertical="center" textRotation="0" wrapText="false" indent="0" shrinkToFit="false"/>
      <protection locked="true" hidden="false"/>
    </xf>
    <xf numFmtId="172" fontId="5" fillId="9" borderId="6" xfId="0" applyFont="true" applyBorder="true" applyAlignment="true" applyProtection="false">
      <alignment horizontal="center" vertical="center" textRotation="0" wrapText="false" indent="0" shrinkToFit="false"/>
      <protection locked="true" hidden="false"/>
    </xf>
    <xf numFmtId="164" fontId="39" fillId="9" borderId="6" xfId="0" applyFont="true" applyBorder="true" applyAlignment="true" applyProtection="false">
      <alignment horizontal="left" vertical="center" textRotation="0" wrapText="true" indent="0" shrinkToFit="false"/>
      <protection locked="true" hidden="false"/>
    </xf>
    <xf numFmtId="164" fontId="28" fillId="2" borderId="4" xfId="0" applyFont="true" applyBorder="true" applyAlignment="true" applyProtection="false">
      <alignment horizontal="center" vertical="center" textRotation="0" wrapText="false" indent="0" shrinkToFit="false"/>
      <protection locked="true" hidden="false"/>
    </xf>
    <xf numFmtId="167" fontId="29" fillId="2" borderId="17" xfId="0" applyFont="true" applyBorder="true" applyAlignment="true" applyProtection="false">
      <alignment horizontal="center" vertical="center" textRotation="0" wrapText="false" indent="0" shrinkToFit="false"/>
      <protection locked="true" hidden="false"/>
    </xf>
    <xf numFmtId="170" fontId="29" fillId="2" borderId="17" xfId="0" applyFont="true" applyBorder="true" applyAlignment="true" applyProtection="false">
      <alignment horizontal="center" vertical="center" textRotation="0" wrapText="false" indent="0" shrinkToFit="false"/>
      <protection locked="true" hidden="false"/>
    </xf>
    <xf numFmtId="172" fontId="29" fillId="2" borderId="17" xfId="0" applyFont="true" applyBorder="true" applyAlignment="true" applyProtection="false">
      <alignment horizontal="center" vertical="center" textRotation="0" wrapText="false" indent="0" shrinkToFit="false"/>
      <protection locked="true" hidden="false"/>
    </xf>
    <xf numFmtId="164" fontId="0" fillId="2" borderId="17" xfId="0" applyFont="false" applyBorder="true" applyAlignment="false" applyProtection="false">
      <alignment horizontal="general"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4" fontId="12" fillId="23" borderId="4" xfId="0" applyFont="true" applyBorder="true" applyAlignment="true" applyProtection="false">
      <alignment horizontal="center" vertical="center" textRotation="0" wrapText="false" indent="0" shrinkToFit="false"/>
      <protection locked="true" hidden="false"/>
    </xf>
    <xf numFmtId="164" fontId="12" fillId="7" borderId="4" xfId="0" applyFont="true" applyBorder="true" applyAlignment="true" applyProtection="false">
      <alignment horizontal="center" vertical="center" textRotation="0" wrapText="false" indent="0" shrinkToFit="false"/>
      <protection locked="true" hidden="false"/>
    </xf>
    <xf numFmtId="167" fontId="40" fillId="9" borderId="4" xfId="0" applyFont="true" applyBorder="true" applyAlignment="true" applyProtection="false">
      <alignment horizontal="center" vertical="center" textRotation="0" wrapText="false" indent="0" shrinkToFit="false"/>
      <protection locked="true" hidden="false"/>
    </xf>
    <xf numFmtId="167" fontId="41" fillId="9" borderId="4" xfId="0" applyFont="true" applyBorder="true" applyAlignment="true" applyProtection="false">
      <alignment horizontal="center" vertical="center" textRotation="0" wrapText="false" indent="0" shrinkToFit="false"/>
      <protection locked="true" hidden="false"/>
    </xf>
    <xf numFmtId="170" fontId="42" fillId="9" borderId="4" xfId="0" applyFont="true" applyBorder="true" applyAlignment="true" applyProtection="false">
      <alignment horizontal="center" vertical="center" textRotation="0" wrapText="false" indent="0" shrinkToFit="false"/>
      <protection locked="true" hidden="false"/>
    </xf>
    <xf numFmtId="164" fontId="12" fillId="21" borderId="4" xfId="0" applyFont="true" applyBorder="true" applyAlignment="true" applyProtection="false">
      <alignment horizontal="center" vertical="center" textRotation="0" wrapText="false" indent="0" shrinkToFit="false"/>
      <protection locked="true" hidden="false"/>
    </xf>
    <xf numFmtId="164" fontId="12" fillId="22" borderId="4" xfId="0" applyFont="true" applyBorder="true" applyAlignment="true" applyProtection="false">
      <alignment horizontal="center" vertical="center" textRotation="0" wrapText="false" indent="0" shrinkToFit="false"/>
      <protection locked="true" hidden="false"/>
    </xf>
    <xf numFmtId="164" fontId="12" fillId="6" borderId="4" xfId="0" applyFont="true" applyBorder="true" applyAlignment="true" applyProtection="false">
      <alignment horizontal="center" vertical="center" textRotation="0" wrapText="false" indent="0" shrinkToFit="false"/>
      <protection locked="true" hidden="false"/>
    </xf>
    <xf numFmtId="167" fontId="43" fillId="9" borderId="4" xfId="0" applyFont="true" applyBorder="true" applyAlignment="true" applyProtection="false">
      <alignment horizontal="center" vertical="center" textRotation="0" wrapText="false" indent="0" shrinkToFit="false"/>
      <protection locked="true" hidden="false"/>
    </xf>
    <xf numFmtId="167" fontId="44" fillId="9" borderId="4" xfId="0" applyFont="true" applyBorder="true" applyAlignment="true" applyProtection="false">
      <alignment horizontal="center" vertical="center" textRotation="0" wrapText="false" indent="0" shrinkToFit="false"/>
      <protection locked="true" hidden="false"/>
    </xf>
    <xf numFmtId="173" fontId="45" fillId="9" borderId="4"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29" fillId="6" borderId="6" xfId="0" applyFont="true" applyBorder="true" applyAlignment="true" applyProtection="false">
      <alignment horizontal="center" vertical="center" textRotation="0" wrapText="false" indent="0" shrinkToFit="false"/>
      <protection locked="true" hidden="false"/>
    </xf>
    <xf numFmtId="168" fontId="46" fillId="0" borderId="19" xfId="0" applyFont="true" applyBorder="true" applyAlignment="true" applyProtection="false">
      <alignment horizontal="center" vertical="center" textRotation="0" wrapText="false" indent="0" shrinkToFit="false"/>
      <protection locked="true" hidden="false"/>
    </xf>
    <xf numFmtId="164" fontId="47" fillId="11" borderId="19" xfId="0" applyFont="true" applyBorder="true" applyAlignment="true" applyProtection="false">
      <alignment horizontal="center" vertical="center" textRotation="0" wrapText="false" indent="0" shrinkToFit="false"/>
      <protection locked="true" hidden="false"/>
    </xf>
    <xf numFmtId="164" fontId="3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Calibri"/>
        <charset val="1"/>
        <family val="0"/>
        <b val="1"/>
        <color rgb="FFC62828"/>
        <sz val="10"/>
      </font>
      <fill>
        <patternFill>
          <bgColor rgb="FFFFEBEE"/>
        </patternFill>
      </fill>
    </dxf>
    <dxf>
      <font>
        <name val="Calibri"/>
        <charset val="1"/>
        <family val="0"/>
        <b val="1"/>
        <color rgb="FFC62828"/>
        <sz val="13"/>
      </font>
      <fill>
        <patternFill>
          <bgColor rgb="FFFFEBEE"/>
        </patternFill>
      </fill>
    </dxf>
    <dxf>
      <font>
        <name val="Calibri"/>
        <charset val="1"/>
        <family val="0"/>
        <b val="1"/>
        <color rgb="FFB71C1C"/>
        <sz val="13"/>
      </font>
      <fill>
        <patternFill>
          <bgColor rgb="FFFFCDD2"/>
        </patternFill>
      </fill>
    </dxf>
    <dxf>
      <font>
        <name val="Calibri"/>
        <charset val="1"/>
        <family val="0"/>
        <b val="1"/>
        <color rgb="FFC62828"/>
        <sz val="11"/>
      </font>
    </dxf>
  </dxfs>
  <colors>
    <indexedColors>
      <rgbColor rgb="FF000000"/>
      <rgbColor rgb="FFFFFFFF"/>
      <rgbColor rgb="FFFF0000"/>
      <rgbColor rgb="FF00FF00"/>
      <rgbColor rgb="FF0000FF"/>
      <rgbColor rgb="FFF5F5F5"/>
      <rgbColor rgb="FFFF00FF"/>
      <rgbColor rgb="FF00FFFF"/>
      <rgbColor rgb="FF800000"/>
      <rgbColor rgb="FF008000"/>
      <rgbColor rgb="FF000080"/>
      <rgbColor rgb="FF808000"/>
      <rgbColor rgb="FF800080"/>
      <rgbColor rgb="FF00897B"/>
      <rgbColor rgb="FFFDEBEC"/>
      <rgbColor rgb="FF78909C"/>
      <rgbColor rgb="FF9999FF"/>
      <rgbColor rgb="FFC62828"/>
      <rgbColor rgb="FFFFFDE7"/>
      <rgbColor rgb="FFE4F2F0"/>
      <rgbColor rgb="FF6A1B7A"/>
      <rgbColor rgb="FFFF8080"/>
      <rgbColor rgb="FF1565C0"/>
      <rgbColor rgb="FFCFD8DC"/>
      <rgbColor rgb="FF000080"/>
      <rgbColor rgb="FFFF00FF"/>
      <rgbColor rgb="FFF7F9F9"/>
      <rgbColor rgb="FF00FFFF"/>
      <rgbColor rgb="FF800080"/>
      <rgbColor rgb="FF800000"/>
      <rgbColor rgb="FF00564D"/>
      <rgbColor rgb="FF0000FF"/>
      <rgbColor rgb="FF00CCFF"/>
      <rgbColor rgb="FFEDEFF1"/>
      <rgbColor rgb="FFE0E0E0"/>
      <rgbColor rgb="FFFFF3E0"/>
      <rgbColor rgb="FFB2DFDB"/>
      <rgbColor rgb="FFFFEBEE"/>
      <rgbColor rgb="FFF6EEF6"/>
      <rgbColor rgb="FFFFCDD2"/>
      <rgbColor rgb="FF3366FF"/>
      <rgbColor rgb="FF33CCCC"/>
      <rgbColor rgb="FF99CC00"/>
      <rgbColor rgb="FFFAFAFA"/>
      <rgbColor rgb="FFFF9900"/>
      <rgbColor rgb="FFE65100"/>
      <rgbColor rgb="FF666699"/>
      <rgbColor rgb="FF90A4AE"/>
      <rgbColor rgb="FF00443C"/>
      <rgbColor rgb="FF2E7D32"/>
      <rgbColor rgb="FF003300"/>
      <rgbColor rgb="FF333300"/>
      <rgbColor rgb="FFB71C1C"/>
      <rgbColor rgb="FF993366"/>
      <rgbColor rgb="FF37474F"/>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flowpharm.fr/"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t="n">
        <v>1</v>
      </c>
      <c r="C4" s="2" t="s">
        <v>2</v>
      </c>
      <c r="D4" s="4" t="n">
        <v>46174</v>
      </c>
      <c r="E4" s="4"/>
      <c r="F4" s="4"/>
      <c r="G4" s="4"/>
      <c r="H4" s="2" t="s">
        <v>3</v>
      </c>
      <c r="I4" s="5" t="n">
        <f aca="false">IF(ISNUMBER($D$4),$D$4+6,"")</f>
        <v>46180</v>
      </c>
      <c r="J4" s="5"/>
      <c r="K4" s="5"/>
      <c r="L4" s="6" t="s">
        <v>4</v>
      </c>
      <c r="M4" s="6"/>
      <c r="N4" s="6"/>
      <c r="O4" s="6"/>
      <c r="P4" s="6"/>
      <c r="Q4" s="6"/>
      <c r="R4" s="7" t="s">
        <v>5</v>
      </c>
      <c r="S4" s="7"/>
      <c r="T4" s="8" t="n">
        <f aca="false">S8+S13+S18+S23+S28</f>
        <v>169</v>
      </c>
      <c r="U4" s="8"/>
      <c r="V4" s="8"/>
    </row>
    <row r="6" customFormat="false" ht="30" hidden="false" customHeight="true" outlineLevel="0" collapsed="false">
      <c r="A6" s="9" t="s">
        <v>6</v>
      </c>
      <c r="B6" s="9" t="s">
        <v>7</v>
      </c>
      <c r="C6" s="9" t="s">
        <v>8</v>
      </c>
      <c r="D6" s="10" t="str">
        <f aca="false">"Lundi"&amp;IF(ISNUMBER($D$4),CHAR(10)&amp;TEXT($D$4+0,"dd/mm"),"")</f>
        <v>Lundi
01/06</v>
      </c>
      <c r="E6" s="10"/>
      <c r="F6" s="10" t="str">
        <f aca="false">"Mardi"&amp;IF(ISNUMBER($D$4),CHAR(10)&amp;TEXT($D$4+1,"dd/mm"),"")</f>
        <v>Mardi
02/06</v>
      </c>
      <c r="G6" s="10"/>
      <c r="H6" s="10" t="str">
        <f aca="false">"Mercredi"&amp;IF(ISNUMBER($D$4),CHAR(10)&amp;TEXT($D$4+2,"dd/mm"),"")</f>
        <v>Mercredi
03/06</v>
      </c>
      <c r="I6" s="10"/>
      <c r="J6" s="10" t="str">
        <f aca="false">"Jeudi"&amp;IF(ISNUMBER($D$4),CHAR(10)&amp;TEXT($D$4+3,"dd/mm"),"")</f>
        <v>Jeudi
04/06</v>
      </c>
      <c r="K6" s="10"/>
      <c r="L6" s="10" t="str">
        <f aca="false">"Vendredi"&amp;IF(ISNUMBER($D$4),CHAR(10)&amp;TEXT($D$4+4,"dd/mm"),"")</f>
        <v>Vendredi
05/06</v>
      </c>
      <c r="M6" s="10"/>
      <c r="N6" s="11" t="str">
        <f aca="false">"Samedi"&amp;IF(ISNUMBER($D$4),CHAR(10)&amp;TEXT($D$4+5,"dd/mm"),"")</f>
        <v>Samedi
06/06</v>
      </c>
      <c r="O6" s="11"/>
      <c r="P6" s="11" t="str">
        <f aca="false">"Dimanche"&amp;IF(ISNUMBER($D$4),CHAR(10)&amp;TEXT($D$4+6,"dd/mm"),"")</f>
        <v>Dimanche
07/06</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Titulaire</v>
      </c>
      <c r="B8" s="20" t="str">
        <f aca="false">IF('Récap mensuel'!$B$7="","",'Récap mensuel'!$B$7)</f>
        <v>DUPONT Jean</v>
      </c>
      <c r="C8" s="21" t="s">
        <v>16</v>
      </c>
      <c r="D8" s="22" t="n">
        <v>0.354166666666667</v>
      </c>
      <c r="E8" s="22" t="n">
        <v>0.520833333333333</v>
      </c>
      <c r="F8" s="22" t="n">
        <v>0.354166666666667</v>
      </c>
      <c r="G8" s="22" t="n">
        <v>0.520833333333333</v>
      </c>
      <c r="H8" s="22"/>
      <c r="I8" s="22"/>
      <c r="J8" s="22" t="n">
        <v>0.354166666666667</v>
      </c>
      <c r="K8" s="22" t="n">
        <v>0.520833333333333</v>
      </c>
      <c r="L8" s="22" t="n">
        <v>0.354166666666667</v>
      </c>
      <c r="M8" s="22" t="n">
        <v>0.520833333333333</v>
      </c>
      <c r="N8" s="23" t="n">
        <v>0.354166666666667</v>
      </c>
      <c r="O8" s="23" t="n">
        <v>0.520833333333333</v>
      </c>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20</v>
      </c>
      <c r="S8" s="25" t="n">
        <f aca="false">R8+R9+R10+R11</f>
        <v>42.5</v>
      </c>
      <c r="T8" s="26" t="n">
        <f aca="false">'Récap mensuel'!$C$7</f>
        <v>39</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t="n">
        <v>0.583333333333333</v>
      </c>
      <c r="E9" s="30" t="n">
        <v>0.770833333333333</v>
      </c>
      <c r="F9" s="30" t="n">
        <v>0.583333333333333</v>
      </c>
      <c r="G9" s="30" t="n">
        <v>0.770833333333333</v>
      </c>
      <c r="H9" s="30" t="n">
        <v>0.583333333333333</v>
      </c>
      <c r="I9" s="30" t="n">
        <v>0.770833333333333</v>
      </c>
      <c r="J9" s="30" t="n">
        <v>0.583333333333333</v>
      </c>
      <c r="K9" s="30" t="n">
        <v>0.770833333333333</v>
      </c>
      <c r="L9" s="30" t="n">
        <v>0.583333333333333</v>
      </c>
      <c r="M9" s="30" t="n">
        <v>0.770833333333333</v>
      </c>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22.5</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Pharmacien</v>
      </c>
      <c r="B13" s="43" t="str">
        <f aca="false">IF('Récap mensuel'!$B$8="","",'Récap mensuel'!$B$8)</f>
        <v>MARTIN Sophie</v>
      </c>
      <c r="C13" s="44" t="s">
        <v>16</v>
      </c>
      <c r="D13" s="45" t="n">
        <v>0.354166666666667</v>
      </c>
      <c r="E13" s="45" t="n">
        <v>0.520833333333333</v>
      </c>
      <c r="F13" s="45" t="n">
        <v>0.354166666666667</v>
      </c>
      <c r="G13" s="45" t="n">
        <v>0.520833333333333</v>
      </c>
      <c r="H13" s="45" t="n">
        <v>0.354166666666667</v>
      </c>
      <c r="I13" s="45" t="n">
        <v>0.520833333333333</v>
      </c>
      <c r="J13" s="45" t="n">
        <v>0.354166666666667</v>
      </c>
      <c r="K13" s="45" t="n">
        <v>0.520833333333333</v>
      </c>
      <c r="L13" s="45" t="n">
        <v>0.354166666666667</v>
      </c>
      <c r="M13" s="45" t="n">
        <v>0.520833333333333</v>
      </c>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20</v>
      </c>
      <c r="S13" s="48" t="n">
        <f aca="false">R13+R14+R15+R16</f>
        <v>35</v>
      </c>
      <c r="T13" s="49" t="n">
        <f aca="false">'Récap mensuel'!$C$8</f>
        <v>35</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t="n">
        <v>0.583333333333333</v>
      </c>
      <c r="E14" s="30" t="n">
        <v>0.708333333333333</v>
      </c>
      <c r="F14" s="30" t="n">
        <v>0.583333333333333</v>
      </c>
      <c r="G14" s="30" t="n">
        <v>0.708333333333333</v>
      </c>
      <c r="H14" s="30" t="n">
        <v>0.583333333333333</v>
      </c>
      <c r="I14" s="30" t="n">
        <v>0.708333333333333</v>
      </c>
      <c r="J14" s="30" t="n">
        <v>0.583333333333333</v>
      </c>
      <c r="K14" s="30" t="n">
        <v>0.708333333333333</v>
      </c>
      <c r="L14" s="30" t="n">
        <v>0.583333333333333</v>
      </c>
      <c r="M14" s="30" t="n">
        <v>0.708333333333333</v>
      </c>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15</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Préparatrice 1</v>
      </c>
      <c r="B18" s="43" t="str">
        <f aca="false">IF('Récap mensuel'!$B$9="","",'Récap mensuel'!$B$9)</f>
        <v>LEFEBVRE Camille</v>
      </c>
      <c r="C18" s="44" t="s">
        <v>16</v>
      </c>
      <c r="D18" s="45" t="n">
        <v>0.354166666666667</v>
      </c>
      <c r="E18" s="45" t="n">
        <v>0.520833333333333</v>
      </c>
      <c r="F18" s="45" t="n">
        <v>0.354166666666667</v>
      </c>
      <c r="G18" s="45" t="n">
        <v>0.520833333333333</v>
      </c>
      <c r="H18" s="45" t="n">
        <v>0.354166666666667</v>
      </c>
      <c r="I18" s="45" t="n">
        <v>0.520833333333333</v>
      </c>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12</v>
      </c>
      <c r="S18" s="48" t="n">
        <f aca="false">R18+R19+R20+R21</f>
        <v>22.5</v>
      </c>
      <c r="T18" s="49" t="n">
        <f aca="false">'Récap mensuel'!$C$9</f>
        <v>35</v>
      </c>
      <c r="U18" s="50" t="n">
        <f aca="false">(D22="CP")*1+(F22="CP")*1+(H22="CP")*1+(J22="CP")*1+(L22="CP")*1+(N22="CP")*1+(P22="CP")*1</f>
        <v>2</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t="n">
        <v>0.583333333333333</v>
      </c>
      <c r="E19" s="30" t="n">
        <v>0.729166666666667</v>
      </c>
      <c r="F19" s="30" t="n">
        <v>0.583333333333333</v>
      </c>
      <c r="G19" s="30" t="n">
        <v>0.729166666666667</v>
      </c>
      <c r="H19" s="30" t="n">
        <v>0.583333333333333</v>
      </c>
      <c r="I19" s="30" t="n">
        <v>0.729166666666667</v>
      </c>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10.5</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t="s">
        <v>21</v>
      </c>
      <c r="K22" s="40"/>
      <c r="L22" s="40" t="s">
        <v>21</v>
      </c>
      <c r="M22" s="40"/>
      <c r="N22" s="40"/>
      <c r="O22" s="40"/>
      <c r="P22" s="40"/>
      <c r="Q22" s="40"/>
      <c r="R22" s="41"/>
      <c r="S22" s="48"/>
      <c r="T22" s="48"/>
      <c r="U22" s="48"/>
      <c r="V22" s="48"/>
    </row>
    <row r="23" customFormat="false" ht="18.75" hidden="false" customHeight="true" outlineLevel="0" collapsed="false">
      <c r="A23" s="42" t="str">
        <f aca="false">IF('Récap mensuel'!$A$10="","",'Récap mensuel'!$A$10)</f>
        <v>Préparatrice 2</v>
      </c>
      <c r="B23" s="43" t="str">
        <f aca="false">IF('Récap mensuel'!$B$10="","",'Récap mensuel'!$B$10)</f>
        <v>GARCIA Lucie</v>
      </c>
      <c r="C23" s="44" t="s">
        <v>16</v>
      </c>
      <c r="D23" s="45" t="n">
        <v>0.354166666666667</v>
      </c>
      <c r="E23" s="45" t="n">
        <v>0.520833333333333</v>
      </c>
      <c r="F23" s="45" t="n">
        <v>0.354166666666667</v>
      </c>
      <c r="G23" s="45" t="n">
        <v>0.520833333333333</v>
      </c>
      <c r="H23" s="45" t="n">
        <v>0.354166666666667</v>
      </c>
      <c r="I23" s="45" t="n">
        <v>0.520833333333333</v>
      </c>
      <c r="J23" s="45" t="n">
        <v>0.354166666666667</v>
      </c>
      <c r="K23" s="45" t="n">
        <v>0.520833333333333</v>
      </c>
      <c r="L23" s="45" t="n">
        <v>0.354166666666667</v>
      </c>
      <c r="M23" s="45" t="n">
        <v>0.520833333333333</v>
      </c>
      <c r="N23" s="46" t="n">
        <v>0.354166666666667</v>
      </c>
      <c r="O23" s="46" t="n">
        <v>0.520833333333333</v>
      </c>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24</v>
      </c>
      <c r="S23" s="48" t="n">
        <f aca="false">R23+R24+R25+R26</f>
        <v>39</v>
      </c>
      <c r="T23" s="49" t="n">
        <f aca="false">'Récap mensuel'!$C$10</f>
        <v>35</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t="n">
        <v>0.583333333333333</v>
      </c>
      <c r="E24" s="30" t="n">
        <v>0.708333333333333</v>
      </c>
      <c r="F24" s="30" t="n">
        <v>0.583333333333333</v>
      </c>
      <c r="G24" s="30" t="n">
        <v>0.708333333333333</v>
      </c>
      <c r="H24" s="30" t="n">
        <v>0.583333333333333</v>
      </c>
      <c r="I24" s="30" t="n">
        <v>0.708333333333333</v>
      </c>
      <c r="J24" s="30" t="n">
        <v>0.583333333333333</v>
      </c>
      <c r="K24" s="30" t="n">
        <v>0.708333333333333</v>
      </c>
      <c r="L24" s="30" t="n">
        <v>0.583333333333333</v>
      </c>
      <c r="M24" s="30" t="n">
        <v>0.708333333333333</v>
      </c>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15</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Logisticien</v>
      </c>
      <c r="B28" s="43" t="str">
        <f aca="false">IF('Récap mensuel'!$B$11="","",'Récap mensuel'!$B$11)</f>
        <v>PETIT Thomas</v>
      </c>
      <c r="C28" s="44" t="s">
        <v>16</v>
      </c>
      <c r="D28" s="45" t="n">
        <v>0.333333333333333</v>
      </c>
      <c r="E28" s="45" t="n">
        <v>0.5</v>
      </c>
      <c r="F28" s="45" t="n">
        <v>0.333333333333333</v>
      </c>
      <c r="G28" s="45" t="n">
        <v>0.5</v>
      </c>
      <c r="H28" s="45" t="n">
        <v>0.333333333333333</v>
      </c>
      <c r="I28" s="45" t="n">
        <v>0.5</v>
      </c>
      <c r="J28" s="45" t="n">
        <v>0.333333333333333</v>
      </c>
      <c r="K28" s="45" t="n">
        <v>0.5</v>
      </c>
      <c r="L28" s="45" t="n">
        <v>0.333333333333333</v>
      </c>
      <c r="M28" s="45" t="n">
        <v>0.5</v>
      </c>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20</v>
      </c>
      <c r="S28" s="48" t="n">
        <f aca="false">R28+R29+R30+R31</f>
        <v>30</v>
      </c>
      <c r="T28" s="49" t="n">
        <f aca="false">'Récap mensuel'!$C$11</f>
        <v>28</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t="n">
        <v>0.5625</v>
      </c>
      <c r="E29" s="30" t="n">
        <v>0.666666666666667</v>
      </c>
      <c r="F29" s="30" t="n">
        <v>0.5625</v>
      </c>
      <c r="G29" s="30" t="n">
        <v>0.666666666666667</v>
      </c>
      <c r="H29" s="30"/>
      <c r="I29" s="30"/>
      <c r="J29" s="30" t="n">
        <v>0.5625</v>
      </c>
      <c r="K29" s="30" t="n">
        <v>0.666666666666667</v>
      </c>
      <c r="L29" s="30" t="n">
        <v>0.5625</v>
      </c>
      <c r="M29" s="30" t="n">
        <v>0.666666666666667</v>
      </c>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10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22</v>
      </c>
      <c r="B34" s="52"/>
      <c r="C34" s="52"/>
      <c r="D34" s="53" t="n">
        <f aca="false">IF(COUNT(D8,D10,D11)&gt;0,1,0)+IF(COUNT(D13,D15,D16)&gt;0,1,0)+IF(COUNT(D18,D20,D21)&gt;0,1,0)+IF(COUNT(D23,D25,D26)&gt;0,1,0)+IF(COUNT(D28,D30,D31)&gt;0,1,0)</f>
        <v>5</v>
      </c>
      <c r="E34" s="53"/>
      <c r="F34" s="53" t="n">
        <f aca="false">IF(COUNT(F8,F10,F11)&gt;0,1,0)+IF(COUNT(F13,F15,F16)&gt;0,1,0)+IF(COUNT(F18,F20,F21)&gt;0,1,0)+IF(COUNT(F23,F25,F26)&gt;0,1,0)+IF(COUNT(F28,F30,F31)&gt;0,1,0)</f>
        <v>5</v>
      </c>
      <c r="G34" s="53"/>
      <c r="H34" s="53" t="n">
        <f aca="false">IF(COUNT(H8,H10,H11)&gt;0,1,0)+IF(COUNT(H13,H15,H16)&gt;0,1,0)+IF(COUNT(H18,H20,H21)&gt;0,1,0)+IF(COUNT(H23,H25,H26)&gt;0,1,0)+IF(COUNT(H28,H30,H31)&gt;0,1,0)</f>
        <v>4</v>
      </c>
      <c r="I34" s="53"/>
      <c r="J34" s="53" t="n">
        <f aca="false">IF(COUNT(J8,J10,J11)&gt;0,1,0)+IF(COUNT(J13,J15,J16)&gt;0,1,0)+IF(COUNT(J18,J20,J21)&gt;0,1,0)+IF(COUNT(J23,J25,J26)&gt;0,1,0)+IF(COUNT(J28,J30,J31)&gt;0,1,0)</f>
        <v>4</v>
      </c>
      <c r="K34" s="53"/>
      <c r="L34" s="53" t="n">
        <f aca="false">IF(COUNT(L8,L10,L11)&gt;0,1,0)+IF(COUNT(L13,L15,L16)&gt;0,1,0)+IF(COUNT(L18,L20,L21)&gt;0,1,0)+IF(COUNT(L23,L25,L26)&gt;0,1,0)+IF(COUNT(L28,L30,L31)&gt;0,1,0)</f>
        <v>4</v>
      </c>
      <c r="M34" s="53"/>
      <c r="N34" s="53" t="n">
        <f aca="false">IF(COUNT(N8,N10,N11)&gt;0,1,0)+IF(COUNT(N13,N15,N16)&gt;0,1,0)+IF(COUNT(N18,N20,N21)&gt;0,1,0)+IF(COUNT(N23,N25,N26)&gt;0,1,0)+IF(COUNT(N28,N30,N31)&gt;0,1,0)</f>
        <v>2</v>
      </c>
      <c r="O34" s="53"/>
      <c r="P34" s="53" t="n">
        <f aca="false">IF(COUNT(P8,P10,P11)&gt;0,1,0)+IF(COUNT(P13,P15,P16)&gt;0,1,0)+IF(COUNT(P18,P20,P21)&gt;0,1,0)+IF(COUNT(P23,P25,P26)&gt;0,1,0)+IF(COUNT(P28,P30,P31)&gt;0,1,0)</f>
        <v>0</v>
      </c>
      <c r="Q34" s="53"/>
      <c r="R34" s="54" t="s">
        <v>23</v>
      </c>
      <c r="S34" s="54"/>
      <c r="T34" s="54"/>
      <c r="U34" s="54"/>
      <c r="V34" s="54"/>
    </row>
    <row r="35" customFormat="false" ht="21" hidden="false" customHeight="true" outlineLevel="0" collapsed="false">
      <c r="A35" s="52" t="s">
        <v>24</v>
      </c>
      <c r="B35" s="52"/>
      <c r="C35" s="52"/>
      <c r="D35" s="53" t="n">
        <f aca="false">IF(COUNT(D9,D10,D11)&gt;0,1,0)+IF(COUNT(D14,D15,D16)&gt;0,1,0)+IF(COUNT(D19,D20,D21)&gt;0,1,0)+IF(COUNT(D24,D25,D26)&gt;0,1,0)+IF(COUNT(D29,D30,D31)&gt;0,1,0)</f>
        <v>5</v>
      </c>
      <c r="E35" s="53"/>
      <c r="F35" s="53" t="n">
        <f aca="false">IF(COUNT(F9,F10,F11)&gt;0,1,0)+IF(COUNT(F14,F15,F16)&gt;0,1,0)+IF(COUNT(F19,F20,F21)&gt;0,1,0)+IF(COUNT(F24,F25,F26)&gt;0,1,0)+IF(COUNT(F29,F30,F31)&gt;0,1,0)</f>
        <v>5</v>
      </c>
      <c r="G35" s="53"/>
      <c r="H35" s="53" t="n">
        <f aca="false">IF(COUNT(H9,H10,H11)&gt;0,1,0)+IF(COUNT(H14,H15,H16)&gt;0,1,0)+IF(COUNT(H19,H20,H21)&gt;0,1,0)+IF(COUNT(H24,H25,H26)&gt;0,1,0)+IF(COUNT(H29,H30,H31)&gt;0,1,0)</f>
        <v>4</v>
      </c>
      <c r="I35" s="53"/>
      <c r="J35" s="53" t="n">
        <f aca="false">IF(COUNT(J9,J10,J11)&gt;0,1,0)+IF(COUNT(J14,J15,J16)&gt;0,1,0)+IF(COUNT(J19,J20,J21)&gt;0,1,0)+IF(COUNT(J24,J25,J26)&gt;0,1,0)+IF(COUNT(J29,J30,J31)&gt;0,1,0)</f>
        <v>4</v>
      </c>
      <c r="K35" s="53"/>
      <c r="L35" s="53" t="n">
        <f aca="false">IF(COUNT(L9,L10,L11)&gt;0,1,0)+IF(COUNT(L14,L15,L16)&gt;0,1,0)+IF(COUNT(L19,L20,L21)&gt;0,1,0)+IF(COUNT(L24,L25,L26)&gt;0,1,0)+IF(COUNT(L29,L30,L31)&gt;0,1,0)</f>
        <v>4</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23</v>
      </c>
      <c r="S35" s="54"/>
      <c r="T35" s="54"/>
      <c r="U35" s="54"/>
      <c r="V35" s="54"/>
    </row>
    <row r="36" customFormat="false" ht="21" hidden="false" customHeight="true" outlineLevel="0" collapsed="false">
      <c r="A36" s="55" t="s">
        <v>25</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36.5</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36.5</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30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29</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29</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8</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169</v>
      </c>
      <c r="S36" s="57"/>
      <c r="T36" s="57"/>
      <c r="U36" s="57"/>
      <c r="V36" s="57"/>
    </row>
    <row r="38" customFormat="false" ht="19.5" hidden="false" customHeight="true" outlineLevel="0" collapsed="false">
      <c r="A38" s="58" t="s">
        <v>26</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27</v>
      </c>
      <c r="B39" s="59"/>
      <c r="C39" s="59"/>
      <c r="D39" s="60" t="s">
        <v>28</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29</v>
      </c>
      <c r="B40" s="61"/>
      <c r="C40" s="61"/>
      <c r="D40" s="60" t="s">
        <v>30</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31</v>
      </c>
      <c r="B41" s="62"/>
      <c r="C41" s="62"/>
      <c r="D41" s="60" t="s">
        <v>32</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33</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34</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35</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36</v>
      </c>
      <c r="B45" s="66"/>
      <c r="C45" s="66"/>
      <c r="D45" s="60" t="s">
        <v>37</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38</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t="n">
        <v>2</v>
      </c>
      <c r="C4" s="2" t="s">
        <v>2</v>
      </c>
      <c r="D4" s="4" t="n">
        <v>46181</v>
      </c>
      <c r="E4" s="4"/>
      <c r="F4" s="4"/>
      <c r="G4" s="4"/>
      <c r="H4" s="2" t="s">
        <v>3</v>
      </c>
      <c r="I4" s="5" t="n">
        <f aca="false">IF(ISNUMBER($D$4),$D$4+6,"")</f>
        <v>46187</v>
      </c>
      <c r="J4" s="5"/>
      <c r="K4" s="5"/>
      <c r="L4" s="6" t="s">
        <v>4</v>
      </c>
      <c r="M4" s="6"/>
      <c r="N4" s="6"/>
      <c r="O4" s="6"/>
      <c r="P4" s="6"/>
      <c r="Q4" s="6"/>
      <c r="R4" s="7" t="s">
        <v>5</v>
      </c>
      <c r="S4" s="7"/>
      <c r="T4" s="8" t="n">
        <f aca="false">S8+S13+S18+S23+S28</f>
        <v>195</v>
      </c>
      <c r="U4" s="8"/>
      <c r="V4" s="8"/>
    </row>
    <row r="6" customFormat="false" ht="30" hidden="false" customHeight="true" outlineLevel="0" collapsed="false">
      <c r="A6" s="9" t="s">
        <v>6</v>
      </c>
      <c r="B6" s="9" t="s">
        <v>7</v>
      </c>
      <c r="C6" s="9" t="s">
        <v>8</v>
      </c>
      <c r="D6" s="10" t="str">
        <f aca="false">"Lundi"&amp;IF(ISNUMBER($D$4),CHAR(10)&amp;TEXT($D$4+0,"dd/mm"),"")</f>
        <v>Lundi
08/06</v>
      </c>
      <c r="E6" s="10"/>
      <c r="F6" s="10" t="str">
        <f aca="false">"Mardi"&amp;IF(ISNUMBER($D$4),CHAR(10)&amp;TEXT($D$4+1,"dd/mm"),"")</f>
        <v>Mardi
09/06</v>
      </c>
      <c r="G6" s="10"/>
      <c r="H6" s="10" t="str">
        <f aca="false">"Mercredi"&amp;IF(ISNUMBER($D$4),CHAR(10)&amp;TEXT($D$4+2,"dd/mm"),"")</f>
        <v>Mercredi
10/06</v>
      </c>
      <c r="I6" s="10"/>
      <c r="J6" s="10" t="str">
        <f aca="false">"Jeudi"&amp;IF(ISNUMBER($D$4),CHAR(10)&amp;TEXT($D$4+3,"dd/mm"),"")</f>
        <v>Jeudi
11/06</v>
      </c>
      <c r="K6" s="10"/>
      <c r="L6" s="10" t="str">
        <f aca="false">"Vendredi"&amp;IF(ISNUMBER($D$4),CHAR(10)&amp;TEXT($D$4+4,"dd/mm"),"")</f>
        <v>Vendredi
12/06</v>
      </c>
      <c r="M6" s="10"/>
      <c r="N6" s="11" t="str">
        <f aca="false">"Samedi"&amp;IF(ISNUMBER($D$4),CHAR(10)&amp;TEXT($D$4+5,"dd/mm"),"")</f>
        <v>Samedi
13/06</v>
      </c>
      <c r="O6" s="11"/>
      <c r="P6" s="11" t="str">
        <f aca="false">"Dimanche"&amp;IF(ISNUMBER($D$4),CHAR(10)&amp;TEXT($D$4+6,"dd/mm"),"")</f>
        <v>Dimanche
14/06</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Titulaire</v>
      </c>
      <c r="B8" s="20" t="str">
        <f aca="false">IF('Récap mensuel'!$B$7="","",'Récap mensuel'!$B$7)</f>
        <v>DUPONT Jean</v>
      </c>
      <c r="C8" s="21" t="s">
        <v>16</v>
      </c>
      <c r="D8" s="22" t="n">
        <v>0.354166666666667</v>
      </c>
      <c r="E8" s="22" t="n">
        <v>0.520833333333333</v>
      </c>
      <c r="F8" s="22" t="n">
        <v>0.354166666666667</v>
      </c>
      <c r="G8" s="22" t="n">
        <v>0.520833333333333</v>
      </c>
      <c r="H8" s="22"/>
      <c r="I8" s="22"/>
      <c r="J8" s="22" t="n">
        <v>0.354166666666667</v>
      </c>
      <c r="K8" s="22" t="n">
        <v>0.520833333333333</v>
      </c>
      <c r="L8" s="22" t="n">
        <v>0.354166666666667</v>
      </c>
      <c r="M8" s="22" t="n">
        <v>0.520833333333333</v>
      </c>
      <c r="N8" s="23" t="n">
        <v>0.354166666666667</v>
      </c>
      <c r="O8" s="23" t="n">
        <v>0.520833333333333</v>
      </c>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20</v>
      </c>
      <c r="S8" s="25" t="n">
        <f aca="false">R8+R9+R10+R11</f>
        <v>54.5</v>
      </c>
      <c r="T8" s="26" t="n">
        <f aca="false">'Récap mensuel'!$C$7</f>
        <v>39</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t="n">
        <v>0.583333333333333</v>
      </c>
      <c r="E9" s="30" t="n">
        <v>0.770833333333333</v>
      </c>
      <c r="F9" s="30" t="n">
        <v>0.583333333333333</v>
      </c>
      <c r="G9" s="30" t="n">
        <v>0.770833333333333</v>
      </c>
      <c r="H9" s="30" t="n">
        <v>0.583333333333333</v>
      </c>
      <c r="I9" s="30" t="n">
        <v>0.770833333333333</v>
      </c>
      <c r="J9" s="30" t="n">
        <v>0.583333333333333</v>
      </c>
      <c r="K9" s="30" t="n">
        <v>0.770833333333333</v>
      </c>
      <c r="L9" s="30" t="n">
        <v>0.583333333333333</v>
      </c>
      <c r="M9" s="30" t="n">
        <v>0.770833333333333</v>
      </c>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22.5</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t="n">
        <v>0.833333333333333</v>
      </c>
      <c r="Q10" s="34" t="n">
        <v>0.333333333333333</v>
      </c>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12</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Pharmacien</v>
      </c>
      <c r="B13" s="43" t="str">
        <f aca="false">IF('Récap mensuel'!$B$8="","",'Récap mensuel'!$B$8)</f>
        <v>MARTIN Sophie</v>
      </c>
      <c r="C13" s="44" t="s">
        <v>16</v>
      </c>
      <c r="D13" s="45" t="n">
        <v>0.354166666666667</v>
      </c>
      <c r="E13" s="45" t="n">
        <v>0.520833333333333</v>
      </c>
      <c r="F13" s="45" t="n">
        <v>0.354166666666667</v>
      </c>
      <c r="G13" s="45" t="n">
        <v>0.520833333333333</v>
      </c>
      <c r="H13" s="45" t="n">
        <v>0.354166666666667</v>
      </c>
      <c r="I13" s="45" t="n">
        <v>0.520833333333333</v>
      </c>
      <c r="J13" s="45" t="n">
        <v>0.354166666666667</v>
      </c>
      <c r="K13" s="45" t="n">
        <v>0.520833333333333</v>
      </c>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16</v>
      </c>
      <c r="S13" s="48" t="n">
        <f aca="false">R13+R14+R15+R16</f>
        <v>28</v>
      </c>
      <c r="T13" s="49" t="n">
        <f aca="false">'Récap mensuel'!$C$8</f>
        <v>35</v>
      </c>
      <c r="U13" s="50" t="n">
        <f aca="false">(D17="CP")*1+(F17="CP")*1+(H17="CP")*1+(J17="CP")*1+(L17="CP")*1+(N17="CP")*1+(P17="CP")*1</f>
        <v>1</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t="n">
        <v>0.583333333333333</v>
      </c>
      <c r="E14" s="30" t="n">
        <v>0.708333333333333</v>
      </c>
      <c r="F14" s="30" t="n">
        <v>0.583333333333333</v>
      </c>
      <c r="G14" s="30" t="n">
        <v>0.708333333333333</v>
      </c>
      <c r="H14" s="30" t="n">
        <v>0.583333333333333</v>
      </c>
      <c r="I14" s="30" t="n">
        <v>0.708333333333333</v>
      </c>
      <c r="J14" s="30" t="n">
        <v>0.583333333333333</v>
      </c>
      <c r="K14" s="30" t="n">
        <v>0.708333333333333</v>
      </c>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12</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t="s">
        <v>21</v>
      </c>
      <c r="M17" s="40"/>
      <c r="N17" s="40"/>
      <c r="O17" s="40"/>
      <c r="P17" s="40"/>
      <c r="Q17" s="40"/>
      <c r="R17" s="41"/>
      <c r="S17" s="48"/>
      <c r="T17" s="48"/>
      <c r="U17" s="48"/>
      <c r="V17" s="48"/>
    </row>
    <row r="18" customFormat="false" ht="18.75" hidden="false" customHeight="true" outlineLevel="0" collapsed="false">
      <c r="A18" s="42" t="str">
        <f aca="false">IF('Récap mensuel'!$A$9="","",'Récap mensuel'!$A$9)</f>
        <v>Préparatrice 1</v>
      </c>
      <c r="B18" s="43" t="str">
        <f aca="false">IF('Récap mensuel'!$B$9="","",'Récap mensuel'!$B$9)</f>
        <v>LEFEBVRE Camille</v>
      </c>
      <c r="C18" s="44" t="s">
        <v>16</v>
      </c>
      <c r="D18" s="45" t="n">
        <v>0.354166666666667</v>
      </c>
      <c r="E18" s="45" t="n">
        <v>0.520833333333333</v>
      </c>
      <c r="F18" s="45" t="n">
        <v>0.354166666666667</v>
      </c>
      <c r="G18" s="45" t="n">
        <v>0.520833333333333</v>
      </c>
      <c r="H18" s="45" t="n">
        <v>0.354166666666667</v>
      </c>
      <c r="I18" s="45" t="n">
        <v>0.520833333333333</v>
      </c>
      <c r="J18" s="45" t="n">
        <v>0.354166666666667</v>
      </c>
      <c r="K18" s="45" t="n">
        <v>0.520833333333333</v>
      </c>
      <c r="L18" s="45" t="n">
        <v>0.354166666666667</v>
      </c>
      <c r="M18" s="45" t="n">
        <v>0.520833333333333</v>
      </c>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20</v>
      </c>
      <c r="S18" s="48" t="n">
        <f aca="false">R18+R19+R20+R21</f>
        <v>37.5</v>
      </c>
      <c r="T18" s="49" t="n">
        <f aca="false">'Récap mensuel'!$C$9</f>
        <v>35</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t="n">
        <v>0.583333333333333</v>
      </c>
      <c r="E19" s="30" t="n">
        <v>0.729166666666667</v>
      </c>
      <c r="F19" s="30" t="n">
        <v>0.583333333333333</v>
      </c>
      <c r="G19" s="30" t="n">
        <v>0.729166666666667</v>
      </c>
      <c r="H19" s="30" t="n">
        <v>0.583333333333333</v>
      </c>
      <c r="I19" s="30" t="n">
        <v>0.729166666666667</v>
      </c>
      <c r="J19" s="30" t="n">
        <v>0.583333333333333</v>
      </c>
      <c r="K19" s="30" t="n">
        <v>0.729166666666667</v>
      </c>
      <c r="L19" s="30" t="n">
        <v>0.583333333333333</v>
      </c>
      <c r="M19" s="30" t="n">
        <v>0.729166666666667</v>
      </c>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17.5</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Préparatrice 2</v>
      </c>
      <c r="B23" s="43" t="str">
        <f aca="false">IF('Récap mensuel'!$B$10="","",'Récap mensuel'!$B$10)</f>
        <v>GARCIA Lucie</v>
      </c>
      <c r="C23" s="44" t="s">
        <v>16</v>
      </c>
      <c r="D23" s="45" t="n">
        <v>0.354166666666667</v>
      </c>
      <c r="E23" s="45" t="n">
        <v>0.520833333333333</v>
      </c>
      <c r="F23" s="45" t="n">
        <v>0.354166666666667</v>
      </c>
      <c r="G23" s="45" t="n">
        <v>0.520833333333333</v>
      </c>
      <c r="H23" s="45" t="n">
        <v>0.354166666666667</v>
      </c>
      <c r="I23" s="45" t="n">
        <v>0.520833333333333</v>
      </c>
      <c r="J23" s="45" t="n">
        <v>0.354166666666667</v>
      </c>
      <c r="K23" s="45" t="n">
        <v>0.520833333333333</v>
      </c>
      <c r="L23" s="45" t="n">
        <v>0.354166666666667</v>
      </c>
      <c r="M23" s="45" t="n">
        <v>0.520833333333333</v>
      </c>
      <c r="N23" s="46" t="n">
        <v>0.354166666666667</v>
      </c>
      <c r="O23" s="46" t="n">
        <v>0.520833333333333</v>
      </c>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24</v>
      </c>
      <c r="S23" s="48" t="n">
        <f aca="false">R23+R24+R25+R26</f>
        <v>39</v>
      </c>
      <c r="T23" s="49" t="n">
        <f aca="false">'Récap mensuel'!$C$10</f>
        <v>35</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t="n">
        <v>0.583333333333333</v>
      </c>
      <c r="E24" s="30" t="n">
        <v>0.708333333333333</v>
      </c>
      <c r="F24" s="30" t="n">
        <v>0.583333333333333</v>
      </c>
      <c r="G24" s="30" t="n">
        <v>0.708333333333333</v>
      </c>
      <c r="H24" s="30" t="n">
        <v>0.583333333333333</v>
      </c>
      <c r="I24" s="30" t="n">
        <v>0.708333333333333</v>
      </c>
      <c r="J24" s="30" t="n">
        <v>0.583333333333333</v>
      </c>
      <c r="K24" s="30" t="n">
        <v>0.708333333333333</v>
      </c>
      <c r="L24" s="30" t="n">
        <v>0.583333333333333</v>
      </c>
      <c r="M24" s="30" t="n">
        <v>0.708333333333333</v>
      </c>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15</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Logisticien</v>
      </c>
      <c r="B28" s="43" t="str">
        <f aca="false">IF('Récap mensuel'!$B$11="","",'Récap mensuel'!$B$11)</f>
        <v>PETIT Thomas</v>
      </c>
      <c r="C28" s="44" t="s">
        <v>16</v>
      </c>
      <c r="D28" s="45" t="n">
        <v>0.333333333333333</v>
      </c>
      <c r="E28" s="45" t="n">
        <v>0.5</v>
      </c>
      <c r="F28" s="45" t="n">
        <v>0.333333333333333</v>
      </c>
      <c r="G28" s="45" t="n">
        <v>0.5</v>
      </c>
      <c r="H28" s="45" t="n">
        <v>0.333333333333333</v>
      </c>
      <c r="I28" s="45" t="n">
        <v>0.5</v>
      </c>
      <c r="J28" s="45" t="n">
        <v>0.333333333333333</v>
      </c>
      <c r="K28" s="45" t="n">
        <v>0.5</v>
      </c>
      <c r="L28" s="45" t="n">
        <v>0.333333333333333</v>
      </c>
      <c r="M28" s="45" t="n">
        <v>0.5</v>
      </c>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20</v>
      </c>
      <c r="S28" s="48" t="n">
        <f aca="false">R28+R29+R30+R31</f>
        <v>36</v>
      </c>
      <c r="T28" s="49" t="n">
        <f aca="false">'Récap mensuel'!$C$11</f>
        <v>28</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t="n">
        <v>0.5625</v>
      </c>
      <c r="E29" s="30" t="n">
        <v>0.666666666666667</v>
      </c>
      <c r="F29" s="30" t="n">
        <v>0.5625</v>
      </c>
      <c r="G29" s="30" t="n">
        <v>0.666666666666667</v>
      </c>
      <c r="H29" s="30"/>
      <c r="I29" s="30"/>
      <c r="J29" s="30" t="n">
        <v>0.5625</v>
      </c>
      <c r="K29" s="30" t="n">
        <v>0.666666666666667</v>
      </c>
      <c r="L29" s="30" t="n">
        <v>0.5625</v>
      </c>
      <c r="M29" s="30" t="n">
        <v>0.666666666666667</v>
      </c>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10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t="n">
        <v>0.375</v>
      </c>
      <c r="Q31" s="37" t="n">
        <v>0.625</v>
      </c>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6</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22</v>
      </c>
      <c r="B34" s="52"/>
      <c r="C34" s="52"/>
      <c r="D34" s="53" t="n">
        <f aca="false">IF(COUNT(D8,D10,D11)&gt;0,1,0)+IF(COUNT(D13,D15,D16)&gt;0,1,0)+IF(COUNT(D18,D20,D21)&gt;0,1,0)+IF(COUNT(D23,D25,D26)&gt;0,1,0)+IF(COUNT(D28,D30,D31)&gt;0,1,0)</f>
        <v>5</v>
      </c>
      <c r="E34" s="53"/>
      <c r="F34" s="53" t="n">
        <f aca="false">IF(COUNT(F8,F10,F11)&gt;0,1,0)+IF(COUNT(F13,F15,F16)&gt;0,1,0)+IF(COUNT(F18,F20,F21)&gt;0,1,0)+IF(COUNT(F23,F25,F26)&gt;0,1,0)+IF(COUNT(F28,F30,F31)&gt;0,1,0)</f>
        <v>5</v>
      </c>
      <c r="G34" s="53"/>
      <c r="H34" s="53" t="n">
        <f aca="false">IF(COUNT(H8,H10,H11)&gt;0,1,0)+IF(COUNT(H13,H15,H16)&gt;0,1,0)+IF(COUNT(H18,H20,H21)&gt;0,1,0)+IF(COUNT(H23,H25,H26)&gt;0,1,0)+IF(COUNT(H28,H30,H31)&gt;0,1,0)</f>
        <v>4</v>
      </c>
      <c r="I34" s="53"/>
      <c r="J34" s="53" t="n">
        <f aca="false">IF(COUNT(J8,J10,J11)&gt;0,1,0)+IF(COUNT(J13,J15,J16)&gt;0,1,0)+IF(COUNT(J18,J20,J21)&gt;0,1,0)+IF(COUNT(J23,J25,J26)&gt;0,1,0)+IF(COUNT(J28,J30,J31)&gt;0,1,0)</f>
        <v>5</v>
      </c>
      <c r="K34" s="53"/>
      <c r="L34" s="53" t="n">
        <f aca="false">IF(COUNT(L8,L10,L11)&gt;0,1,0)+IF(COUNT(L13,L15,L16)&gt;0,1,0)+IF(COUNT(L18,L20,L21)&gt;0,1,0)+IF(COUNT(L23,L25,L26)&gt;0,1,0)+IF(COUNT(L28,L30,L31)&gt;0,1,0)</f>
        <v>4</v>
      </c>
      <c r="M34" s="53"/>
      <c r="N34" s="53" t="n">
        <f aca="false">IF(COUNT(N8,N10,N11)&gt;0,1,0)+IF(COUNT(N13,N15,N16)&gt;0,1,0)+IF(COUNT(N18,N20,N21)&gt;0,1,0)+IF(COUNT(N23,N25,N26)&gt;0,1,0)+IF(COUNT(N28,N30,N31)&gt;0,1,0)</f>
        <v>2</v>
      </c>
      <c r="O34" s="53"/>
      <c r="P34" s="53" t="n">
        <f aca="false">IF(COUNT(P8,P10,P11)&gt;0,1,0)+IF(COUNT(P13,P15,P16)&gt;0,1,0)+IF(COUNT(P18,P20,P21)&gt;0,1,0)+IF(COUNT(P23,P25,P26)&gt;0,1,0)+IF(COUNT(P28,P30,P31)&gt;0,1,0)</f>
        <v>2</v>
      </c>
      <c r="Q34" s="53"/>
      <c r="R34" s="54" t="s">
        <v>23</v>
      </c>
      <c r="S34" s="54"/>
      <c r="T34" s="54"/>
      <c r="U34" s="54"/>
      <c r="V34" s="54"/>
    </row>
    <row r="35" customFormat="false" ht="21" hidden="false" customHeight="true" outlineLevel="0" collapsed="false">
      <c r="A35" s="52" t="s">
        <v>24</v>
      </c>
      <c r="B35" s="52"/>
      <c r="C35" s="52"/>
      <c r="D35" s="53" t="n">
        <f aca="false">IF(COUNT(D9,D10,D11)&gt;0,1,0)+IF(COUNT(D14,D15,D16)&gt;0,1,0)+IF(COUNT(D19,D20,D21)&gt;0,1,0)+IF(COUNT(D24,D25,D26)&gt;0,1,0)+IF(COUNT(D29,D30,D31)&gt;0,1,0)</f>
        <v>5</v>
      </c>
      <c r="E35" s="53"/>
      <c r="F35" s="53" t="n">
        <f aca="false">IF(COUNT(F9,F10,F11)&gt;0,1,0)+IF(COUNT(F14,F15,F16)&gt;0,1,0)+IF(COUNT(F19,F20,F21)&gt;0,1,0)+IF(COUNT(F24,F25,F26)&gt;0,1,0)+IF(COUNT(F29,F30,F31)&gt;0,1,0)</f>
        <v>5</v>
      </c>
      <c r="G35" s="53"/>
      <c r="H35" s="53" t="n">
        <f aca="false">IF(COUNT(H9,H10,H11)&gt;0,1,0)+IF(COUNT(H14,H15,H16)&gt;0,1,0)+IF(COUNT(H19,H20,H21)&gt;0,1,0)+IF(COUNT(H24,H25,H26)&gt;0,1,0)+IF(COUNT(H29,H30,H31)&gt;0,1,0)</f>
        <v>4</v>
      </c>
      <c r="I35" s="53"/>
      <c r="J35" s="53" t="n">
        <f aca="false">IF(COUNT(J9,J10,J11)&gt;0,1,0)+IF(COUNT(J14,J15,J16)&gt;0,1,0)+IF(COUNT(J19,J20,J21)&gt;0,1,0)+IF(COUNT(J24,J25,J26)&gt;0,1,0)+IF(COUNT(J29,J30,J31)&gt;0,1,0)</f>
        <v>5</v>
      </c>
      <c r="K35" s="53"/>
      <c r="L35" s="53" t="n">
        <f aca="false">IF(COUNT(L9,L10,L11)&gt;0,1,0)+IF(COUNT(L14,L15,L16)&gt;0,1,0)+IF(COUNT(L19,L20,L21)&gt;0,1,0)+IF(COUNT(L24,L25,L26)&gt;0,1,0)+IF(COUNT(L29,L30,L31)&gt;0,1,0)</f>
        <v>4</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2</v>
      </c>
      <c r="Q35" s="53"/>
      <c r="R35" s="54" t="s">
        <v>23</v>
      </c>
      <c r="S35" s="54"/>
      <c r="T35" s="54"/>
      <c r="U35" s="54"/>
      <c r="V35" s="54"/>
    </row>
    <row r="36" customFormat="false" ht="21" hidden="false" customHeight="true" outlineLevel="0" collapsed="false">
      <c r="A36" s="55" t="s">
        <v>25</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36.5</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36.5</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30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36.5</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29.5</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8</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18</v>
      </c>
      <c r="Q36" s="56"/>
      <c r="R36" s="57" t="n">
        <f aca="false">T4</f>
        <v>195</v>
      </c>
      <c r="S36" s="57"/>
      <c r="T36" s="57"/>
      <c r="U36" s="57"/>
      <c r="V36" s="57"/>
    </row>
    <row r="38" customFormat="false" ht="19.5" hidden="false" customHeight="true" outlineLevel="0" collapsed="false">
      <c r="A38" s="58" t="s">
        <v>26</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27</v>
      </c>
      <c r="B39" s="59"/>
      <c r="C39" s="59"/>
      <c r="D39" s="60" t="s">
        <v>28</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29</v>
      </c>
      <c r="B40" s="61"/>
      <c r="C40" s="61"/>
      <c r="D40" s="60" t="s">
        <v>30</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31</v>
      </c>
      <c r="B41" s="62"/>
      <c r="C41" s="62"/>
      <c r="D41" s="60" t="s">
        <v>32</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33</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34</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35</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36</v>
      </c>
      <c r="B45" s="66"/>
      <c r="C45" s="66"/>
      <c r="D45" s="60" t="s">
        <v>37</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38</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t="n">
        <v>3</v>
      </c>
      <c r="C4" s="2" t="s">
        <v>2</v>
      </c>
      <c r="D4" s="4" t="n">
        <v>46188</v>
      </c>
      <c r="E4" s="4"/>
      <c r="F4" s="4"/>
      <c r="G4" s="4"/>
      <c r="H4" s="2" t="s">
        <v>3</v>
      </c>
      <c r="I4" s="5" t="n">
        <f aca="false">IF(ISNUMBER($D$4),$D$4+6,"")</f>
        <v>46194</v>
      </c>
      <c r="J4" s="5"/>
      <c r="K4" s="5"/>
      <c r="L4" s="6" t="s">
        <v>4</v>
      </c>
      <c r="M4" s="6"/>
      <c r="N4" s="6"/>
      <c r="O4" s="6"/>
      <c r="P4" s="6"/>
      <c r="Q4" s="6"/>
      <c r="R4" s="7" t="s">
        <v>5</v>
      </c>
      <c r="S4" s="7"/>
      <c r="T4" s="8" t="n">
        <f aca="false">S8+S13+S18+S23+S28</f>
        <v>138</v>
      </c>
      <c r="U4" s="8"/>
      <c r="V4" s="8"/>
    </row>
    <row r="6" customFormat="false" ht="30" hidden="false" customHeight="true" outlineLevel="0" collapsed="false">
      <c r="A6" s="9" t="s">
        <v>6</v>
      </c>
      <c r="B6" s="9" t="s">
        <v>7</v>
      </c>
      <c r="C6" s="9" t="s">
        <v>8</v>
      </c>
      <c r="D6" s="10" t="str">
        <f aca="false">"Lundi"&amp;IF(ISNUMBER($D$4),CHAR(10)&amp;TEXT($D$4+0,"dd/mm"),"")</f>
        <v>Lundi
15/06</v>
      </c>
      <c r="E6" s="10"/>
      <c r="F6" s="10" t="str">
        <f aca="false">"Mardi"&amp;IF(ISNUMBER($D$4),CHAR(10)&amp;TEXT($D$4+1,"dd/mm"),"")</f>
        <v>Mardi
16/06</v>
      </c>
      <c r="G6" s="10"/>
      <c r="H6" s="10" t="str">
        <f aca="false">"Mercredi"&amp;IF(ISNUMBER($D$4),CHAR(10)&amp;TEXT($D$4+2,"dd/mm"),"")</f>
        <v>Mercredi
17/06</v>
      </c>
      <c r="I6" s="10"/>
      <c r="J6" s="10" t="str">
        <f aca="false">"Jeudi"&amp;IF(ISNUMBER($D$4),CHAR(10)&amp;TEXT($D$4+3,"dd/mm"),"")</f>
        <v>Jeudi
18/06</v>
      </c>
      <c r="K6" s="10"/>
      <c r="L6" s="10" t="str">
        <f aca="false">"Vendredi"&amp;IF(ISNUMBER($D$4),CHAR(10)&amp;TEXT($D$4+4,"dd/mm"),"")</f>
        <v>Vendredi
19/06</v>
      </c>
      <c r="M6" s="10"/>
      <c r="N6" s="11" t="str">
        <f aca="false">"Samedi"&amp;IF(ISNUMBER($D$4),CHAR(10)&amp;TEXT($D$4+5,"dd/mm"),"")</f>
        <v>Samedi
20/06</v>
      </c>
      <c r="O6" s="11"/>
      <c r="P6" s="11" t="str">
        <f aca="false">"Dimanche"&amp;IF(ISNUMBER($D$4),CHAR(10)&amp;TEXT($D$4+6,"dd/mm"),"")</f>
        <v>Dimanche
21/06</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Titulaire</v>
      </c>
      <c r="B8" s="20" t="str">
        <f aca="false">IF('Récap mensuel'!$B$7="","",'Récap mensuel'!$B$7)</f>
        <v>DUPONT Jean</v>
      </c>
      <c r="C8" s="21" t="s">
        <v>16</v>
      </c>
      <c r="D8" s="22" t="n">
        <v>0.354166666666667</v>
      </c>
      <c r="E8" s="22" t="n">
        <v>0.520833333333333</v>
      </c>
      <c r="F8" s="22" t="n">
        <v>0.354166666666667</v>
      </c>
      <c r="G8" s="22" t="n">
        <v>0.520833333333333</v>
      </c>
      <c r="H8" s="22"/>
      <c r="I8" s="22"/>
      <c r="J8" s="22" t="n">
        <v>0.354166666666667</v>
      </c>
      <c r="K8" s="22" t="n">
        <v>0.520833333333333</v>
      </c>
      <c r="L8" s="22" t="n">
        <v>0.354166666666667</v>
      </c>
      <c r="M8" s="22" t="n">
        <v>0.520833333333333</v>
      </c>
      <c r="N8" s="23" t="n">
        <v>0.354166666666667</v>
      </c>
      <c r="O8" s="23" t="n">
        <v>0.520833333333333</v>
      </c>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20</v>
      </c>
      <c r="S8" s="25" t="n">
        <f aca="false">R8+R9+R10+R11</f>
        <v>42.5</v>
      </c>
      <c r="T8" s="26" t="n">
        <f aca="false">'Récap mensuel'!$C$7</f>
        <v>39</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t="n">
        <v>0.583333333333333</v>
      </c>
      <c r="E9" s="30" t="n">
        <v>0.770833333333333</v>
      </c>
      <c r="F9" s="30" t="n">
        <v>0.583333333333333</v>
      </c>
      <c r="G9" s="30" t="n">
        <v>0.770833333333333</v>
      </c>
      <c r="H9" s="30" t="n">
        <v>0.583333333333333</v>
      </c>
      <c r="I9" s="30" t="n">
        <v>0.770833333333333</v>
      </c>
      <c r="J9" s="30" t="n">
        <v>0.583333333333333</v>
      </c>
      <c r="K9" s="30" t="n">
        <v>0.770833333333333</v>
      </c>
      <c r="L9" s="30" t="n">
        <v>0.583333333333333</v>
      </c>
      <c r="M9" s="30" t="n">
        <v>0.770833333333333</v>
      </c>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22.5</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Pharmacien</v>
      </c>
      <c r="B13" s="43" t="str">
        <f aca="false">IF('Récap mensuel'!$B$8="","",'Récap mensuel'!$B$8)</f>
        <v>MARTIN Sophie</v>
      </c>
      <c r="C13" s="44" t="s">
        <v>16</v>
      </c>
      <c r="D13" s="45" t="n">
        <v>0.354166666666667</v>
      </c>
      <c r="E13" s="45" t="n">
        <v>0.520833333333333</v>
      </c>
      <c r="F13" s="45" t="n">
        <v>0.354166666666667</v>
      </c>
      <c r="G13" s="45" t="n">
        <v>0.520833333333333</v>
      </c>
      <c r="H13" s="45" t="n">
        <v>0.354166666666667</v>
      </c>
      <c r="I13" s="45" t="n">
        <v>0.520833333333333</v>
      </c>
      <c r="J13" s="45"/>
      <c r="K13" s="45"/>
      <c r="L13" s="45" t="n">
        <v>0.354166666666667</v>
      </c>
      <c r="M13" s="45" t="n">
        <v>0.520833333333333</v>
      </c>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16</v>
      </c>
      <c r="S13" s="48" t="n">
        <f aca="false">R13+R14+R15+R16</f>
        <v>28</v>
      </c>
      <c r="T13" s="49" t="n">
        <f aca="false">'Récap mensuel'!$C$8</f>
        <v>35</v>
      </c>
      <c r="U13" s="50" t="n">
        <f aca="false">(D17="CP")*1+(F17="CP")*1+(H17="CP")*1+(J17="CP")*1+(L17="CP")*1+(N17="CP")*1+(P17="CP")*1</f>
        <v>0</v>
      </c>
      <c r="V13" s="51" t="n">
        <f aca="false">(D17&lt;&gt;"")*(D17&lt;&gt;"CP")*1+(F17&lt;&gt;"")*(F17&lt;&gt;"CP")*1+(H17&lt;&gt;"")*(H17&lt;&gt;"CP")*1+(J17&lt;&gt;"")*(J17&lt;&gt;"CP")*1+(L17&lt;&gt;"")*(L17&lt;&gt;"CP")*1+(N17&lt;&gt;"")*(N17&lt;&gt;"CP")*1+(P17&lt;&gt;"")*(P17&lt;&gt;"CP")*1</f>
        <v>1</v>
      </c>
    </row>
    <row r="14" customFormat="false" ht="18.75" hidden="false" customHeight="true" outlineLevel="0" collapsed="false">
      <c r="A14" s="42"/>
      <c r="B14" s="42"/>
      <c r="C14" s="29" t="s">
        <v>17</v>
      </c>
      <c r="D14" s="30" t="n">
        <v>0.583333333333333</v>
      </c>
      <c r="E14" s="30" t="n">
        <v>0.708333333333333</v>
      </c>
      <c r="F14" s="30" t="n">
        <v>0.583333333333333</v>
      </c>
      <c r="G14" s="30" t="n">
        <v>0.708333333333333</v>
      </c>
      <c r="H14" s="30" t="n">
        <v>0.583333333333333</v>
      </c>
      <c r="I14" s="30" t="n">
        <v>0.708333333333333</v>
      </c>
      <c r="J14" s="30"/>
      <c r="K14" s="30"/>
      <c r="L14" s="30" t="n">
        <v>0.583333333333333</v>
      </c>
      <c r="M14" s="30" t="n">
        <v>0.708333333333333</v>
      </c>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12</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t="s">
        <v>39</v>
      </c>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Préparatrice 1</v>
      </c>
      <c r="B18" s="43" t="str">
        <f aca="false">IF('Récap mensuel'!$B$9="","",'Récap mensuel'!$B$9)</f>
        <v>LEFEBVRE Camille</v>
      </c>
      <c r="C18" s="44" t="s">
        <v>16</v>
      </c>
      <c r="D18" s="45" t="n">
        <v>0.354166666666667</v>
      </c>
      <c r="E18" s="45" t="n">
        <v>0.520833333333333</v>
      </c>
      <c r="F18" s="45" t="n">
        <v>0.354166666666667</v>
      </c>
      <c r="G18" s="45" t="n">
        <v>0.520833333333333</v>
      </c>
      <c r="H18" s="45" t="n">
        <v>0.354166666666667</v>
      </c>
      <c r="I18" s="45" t="n">
        <v>0.520833333333333</v>
      </c>
      <c r="J18" s="45" t="n">
        <v>0.354166666666667</v>
      </c>
      <c r="K18" s="45" t="n">
        <v>0.520833333333333</v>
      </c>
      <c r="L18" s="45" t="n">
        <v>0.354166666666667</v>
      </c>
      <c r="M18" s="45" t="n">
        <v>0.520833333333333</v>
      </c>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20</v>
      </c>
      <c r="S18" s="48" t="n">
        <f aca="false">R18+R19+R20+R21</f>
        <v>37.5</v>
      </c>
      <c r="T18" s="49" t="n">
        <f aca="false">'Récap mensuel'!$C$9</f>
        <v>35</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t="n">
        <v>0.583333333333333</v>
      </c>
      <c r="E19" s="30" t="n">
        <v>0.729166666666667</v>
      </c>
      <c r="F19" s="30" t="n">
        <v>0.583333333333333</v>
      </c>
      <c r="G19" s="30" t="n">
        <v>0.729166666666667</v>
      </c>
      <c r="H19" s="30" t="n">
        <v>0.583333333333333</v>
      </c>
      <c r="I19" s="30" t="n">
        <v>0.729166666666667</v>
      </c>
      <c r="J19" s="30" t="n">
        <v>0.583333333333333</v>
      </c>
      <c r="K19" s="30" t="n">
        <v>0.729166666666667</v>
      </c>
      <c r="L19" s="30" t="n">
        <v>0.583333333333333</v>
      </c>
      <c r="M19" s="30" t="n">
        <v>0.729166666666667</v>
      </c>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17.5</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Préparatrice 2</v>
      </c>
      <c r="B23" s="43" t="str">
        <f aca="false">IF('Récap mensuel'!$B$10="","",'Récap mensuel'!$B$10)</f>
        <v>GARCIA Lucie</v>
      </c>
      <c r="C23" s="44" t="s">
        <v>16</v>
      </c>
      <c r="D23" s="45"/>
      <c r="E23" s="45"/>
      <c r="F23" s="45"/>
      <c r="G23" s="45"/>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0</v>
      </c>
      <c r="S23" s="48" t="n">
        <f aca="false">R23+R24+R25+R26</f>
        <v>0</v>
      </c>
      <c r="T23" s="49" t="n">
        <f aca="false">'Récap mensuel'!$C$10</f>
        <v>35</v>
      </c>
      <c r="U23" s="50" t="n">
        <f aca="false">(D27="CP")*1+(F27="CP")*1+(H27="CP")*1+(J27="CP")*1+(L27="CP")*1+(N27="CP")*1+(P27="CP")*1</f>
        <v>5</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c r="E24" s="30"/>
      <c r="F24" s="30"/>
      <c r="G24" s="30"/>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0</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t="s">
        <v>21</v>
      </c>
      <c r="E27" s="40"/>
      <c r="F27" s="40" t="s">
        <v>21</v>
      </c>
      <c r="G27" s="40"/>
      <c r="H27" s="40" t="s">
        <v>21</v>
      </c>
      <c r="I27" s="40"/>
      <c r="J27" s="40" t="s">
        <v>21</v>
      </c>
      <c r="K27" s="40"/>
      <c r="L27" s="40" t="s">
        <v>21</v>
      </c>
      <c r="M27" s="40"/>
      <c r="N27" s="40"/>
      <c r="O27" s="40"/>
      <c r="P27" s="40"/>
      <c r="Q27" s="40"/>
      <c r="R27" s="41"/>
      <c r="S27" s="48"/>
      <c r="T27" s="48"/>
      <c r="U27" s="48"/>
      <c r="V27" s="48"/>
    </row>
    <row r="28" customFormat="false" ht="18.75" hidden="false" customHeight="true" outlineLevel="0" collapsed="false">
      <c r="A28" s="42" t="str">
        <f aca="false">IF('Récap mensuel'!$A$11="","",'Récap mensuel'!$A$11)</f>
        <v>Logisticien</v>
      </c>
      <c r="B28" s="43" t="str">
        <f aca="false">IF('Récap mensuel'!$B$11="","",'Récap mensuel'!$B$11)</f>
        <v>PETIT Thomas</v>
      </c>
      <c r="C28" s="44" t="s">
        <v>16</v>
      </c>
      <c r="D28" s="45" t="n">
        <v>0.333333333333333</v>
      </c>
      <c r="E28" s="45" t="n">
        <v>0.5</v>
      </c>
      <c r="F28" s="45" t="n">
        <v>0.333333333333333</v>
      </c>
      <c r="G28" s="45" t="n">
        <v>0.5</v>
      </c>
      <c r="H28" s="45" t="n">
        <v>0.333333333333333</v>
      </c>
      <c r="I28" s="45" t="n">
        <v>0.5</v>
      </c>
      <c r="J28" s="45" t="n">
        <v>0.333333333333333</v>
      </c>
      <c r="K28" s="45" t="n">
        <v>0.5</v>
      </c>
      <c r="L28" s="45" t="n">
        <v>0.333333333333333</v>
      </c>
      <c r="M28" s="45" t="n">
        <v>0.5</v>
      </c>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20</v>
      </c>
      <c r="S28" s="48" t="n">
        <f aca="false">R28+R29+R30+R31</f>
        <v>30</v>
      </c>
      <c r="T28" s="49" t="n">
        <f aca="false">'Récap mensuel'!$C$11</f>
        <v>28</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t="n">
        <v>0.5625</v>
      </c>
      <c r="E29" s="30" t="n">
        <v>0.666666666666667</v>
      </c>
      <c r="F29" s="30" t="n">
        <v>0.5625</v>
      </c>
      <c r="G29" s="30" t="n">
        <v>0.666666666666667</v>
      </c>
      <c r="H29" s="30"/>
      <c r="I29" s="30"/>
      <c r="J29" s="30" t="n">
        <v>0.5625</v>
      </c>
      <c r="K29" s="30" t="n">
        <v>0.666666666666667</v>
      </c>
      <c r="L29" s="30" t="n">
        <v>0.5625</v>
      </c>
      <c r="M29" s="30" t="n">
        <v>0.666666666666667</v>
      </c>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10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22</v>
      </c>
      <c r="B34" s="52"/>
      <c r="C34" s="52"/>
      <c r="D34" s="53" t="n">
        <f aca="false">IF(COUNT(D8,D10,D11)&gt;0,1,0)+IF(COUNT(D13,D15,D16)&gt;0,1,0)+IF(COUNT(D18,D20,D21)&gt;0,1,0)+IF(COUNT(D23,D25,D26)&gt;0,1,0)+IF(COUNT(D28,D30,D31)&gt;0,1,0)</f>
        <v>4</v>
      </c>
      <c r="E34" s="53"/>
      <c r="F34" s="53" t="n">
        <f aca="false">IF(COUNT(F8,F10,F11)&gt;0,1,0)+IF(COUNT(F13,F15,F16)&gt;0,1,0)+IF(COUNT(F18,F20,F21)&gt;0,1,0)+IF(COUNT(F23,F25,F26)&gt;0,1,0)+IF(COUNT(F28,F30,F31)&gt;0,1,0)</f>
        <v>4</v>
      </c>
      <c r="G34" s="53"/>
      <c r="H34" s="53" t="n">
        <f aca="false">IF(COUNT(H8,H10,H11)&gt;0,1,0)+IF(COUNT(H13,H15,H16)&gt;0,1,0)+IF(COUNT(H18,H20,H21)&gt;0,1,0)+IF(COUNT(H23,H25,H26)&gt;0,1,0)+IF(COUNT(H28,H30,H31)&gt;0,1,0)</f>
        <v>3</v>
      </c>
      <c r="I34" s="53"/>
      <c r="J34" s="53" t="n">
        <f aca="false">IF(COUNT(J8,J10,J11)&gt;0,1,0)+IF(COUNT(J13,J15,J16)&gt;0,1,0)+IF(COUNT(J18,J20,J21)&gt;0,1,0)+IF(COUNT(J23,J25,J26)&gt;0,1,0)+IF(COUNT(J28,J30,J31)&gt;0,1,0)</f>
        <v>3</v>
      </c>
      <c r="K34" s="53"/>
      <c r="L34" s="53" t="n">
        <f aca="false">IF(COUNT(L8,L10,L11)&gt;0,1,0)+IF(COUNT(L13,L15,L16)&gt;0,1,0)+IF(COUNT(L18,L20,L21)&gt;0,1,0)+IF(COUNT(L23,L25,L26)&gt;0,1,0)+IF(COUNT(L28,L30,L31)&gt;0,1,0)</f>
        <v>4</v>
      </c>
      <c r="M34" s="53"/>
      <c r="N34" s="53" t="n">
        <f aca="false">IF(COUNT(N8,N10,N11)&gt;0,1,0)+IF(COUNT(N13,N15,N16)&gt;0,1,0)+IF(COUNT(N18,N20,N21)&gt;0,1,0)+IF(COUNT(N23,N25,N26)&gt;0,1,0)+IF(COUNT(N28,N30,N31)&gt;0,1,0)</f>
        <v>1</v>
      </c>
      <c r="O34" s="53"/>
      <c r="P34" s="53" t="n">
        <f aca="false">IF(COUNT(P8,P10,P11)&gt;0,1,0)+IF(COUNT(P13,P15,P16)&gt;0,1,0)+IF(COUNT(P18,P20,P21)&gt;0,1,0)+IF(COUNT(P23,P25,P26)&gt;0,1,0)+IF(COUNT(P28,P30,P31)&gt;0,1,0)</f>
        <v>0</v>
      </c>
      <c r="Q34" s="53"/>
      <c r="R34" s="54" t="s">
        <v>23</v>
      </c>
      <c r="S34" s="54"/>
      <c r="T34" s="54"/>
      <c r="U34" s="54"/>
      <c r="V34" s="54"/>
    </row>
    <row r="35" customFormat="false" ht="21" hidden="false" customHeight="true" outlineLevel="0" collapsed="false">
      <c r="A35" s="52" t="s">
        <v>24</v>
      </c>
      <c r="B35" s="52"/>
      <c r="C35" s="52"/>
      <c r="D35" s="53" t="n">
        <f aca="false">IF(COUNT(D9,D10,D11)&gt;0,1,0)+IF(COUNT(D14,D15,D16)&gt;0,1,0)+IF(COUNT(D19,D20,D21)&gt;0,1,0)+IF(COUNT(D24,D25,D26)&gt;0,1,0)+IF(COUNT(D29,D30,D31)&gt;0,1,0)</f>
        <v>4</v>
      </c>
      <c r="E35" s="53"/>
      <c r="F35" s="53" t="n">
        <f aca="false">IF(COUNT(F9,F10,F11)&gt;0,1,0)+IF(COUNT(F14,F15,F16)&gt;0,1,0)+IF(COUNT(F19,F20,F21)&gt;0,1,0)+IF(COUNT(F24,F25,F26)&gt;0,1,0)+IF(COUNT(F29,F30,F31)&gt;0,1,0)</f>
        <v>4</v>
      </c>
      <c r="G35" s="53"/>
      <c r="H35" s="53" t="n">
        <f aca="false">IF(COUNT(H9,H10,H11)&gt;0,1,0)+IF(COUNT(H14,H15,H16)&gt;0,1,0)+IF(COUNT(H19,H20,H21)&gt;0,1,0)+IF(COUNT(H24,H25,H26)&gt;0,1,0)+IF(COUNT(H29,H30,H31)&gt;0,1,0)</f>
        <v>3</v>
      </c>
      <c r="I35" s="53"/>
      <c r="J35" s="53" t="n">
        <f aca="false">IF(COUNT(J9,J10,J11)&gt;0,1,0)+IF(COUNT(J14,J15,J16)&gt;0,1,0)+IF(COUNT(J19,J20,J21)&gt;0,1,0)+IF(COUNT(J24,J25,J26)&gt;0,1,0)+IF(COUNT(J29,J30,J31)&gt;0,1,0)</f>
        <v>3</v>
      </c>
      <c r="K35" s="53"/>
      <c r="L35" s="53" t="n">
        <f aca="false">IF(COUNT(L9,L10,L11)&gt;0,1,0)+IF(COUNT(L14,L15,L16)&gt;0,1,0)+IF(COUNT(L19,L20,L21)&gt;0,1,0)+IF(COUNT(L24,L25,L26)&gt;0,1,0)+IF(COUNT(L29,L30,L31)&gt;0,1,0)</f>
        <v>4</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23</v>
      </c>
      <c r="S35" s="54"/>
      <c r="T35" s="54"/>
      <c r="U35" s="54"/>
      <c r="V35" s="54"/>
    </row>
    <row r="36" customFormat="false" ht="21" hidden="false" customHeight="true" outlineLevel="0" collapsed="false">
      <c r="A36" s="55" t="s">
        <v>25</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29.5</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29.5</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23</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22.5</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29.5</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4</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138</v>
      </c>
      <c r="S36" s="57"/>
      <c r="T36" s="57"/>
      <c r="U36" s="57"/>
      <c r="V36" s="57"/>
    </row>
    <row r="38" customFormat="false" ht="19.5" hidden="false" customHeight="true" outlineLevel="0" collapsed="false">
      <c r="A38" s="58" t="s">
        <v>26</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27</v>
      </c>
      <c r="B39" s="59"/>
      <c r="C39" s="59"/>
      <c r="D39" s="60" t="s">
        <v>28</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29</v>
      </c>
      <c r="B40" s="61"/>
      <c r="C40" s="61"/>
      <c r="D40" s="60" t="s">
        <v>30</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31</v>
      </c>
      <c r="B41" s="62"/>
      <c r="C41" s="62"/>
      <c r="D41" s="60" t="s">
        <v>32</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33</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34</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35</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36</v>
      </c>
      <c r="B45" s="66"/>
      <c r="C45" s="66"/>
      <c r="D45" s="60" t="s">
        <v>37</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38</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t="n">
        <v>4</v>
      </c>
      <c r="C4" s="2" t="s">
        <v>2</v>
      </c>
      <c r="D4" s="4" t="n">
        <v>46195</v>
      </c>
      <c r="E4" s="4"/>
      <c r="F4" s="4"/>
      <c r="G4" s="4"/>
      <c r="H4" s="2" t="s">
        <v>3</v>
      </c>
      <c r="I4" s="5" t="n">
        <f aca="false">IF(ISNUMBER($D$4),$D$4+6,"")</f>
        <v>46201</v>
      </c>
      <c r="J4" s="5"/>
      <c r="K4" s="5"/>
      <c r="L4" s="6" t="s">
        <v>4</v>
      </c>
      <c r="M4" s="6"/>
      <c r="N4" s="6"/>
      <c r="O4" s="6"/>
      <c r="P4" s="6"/>
      <c r="Q4" s="6"/>
      <c r="R4" s="7" t="s">
        <v>5</v>
      </c>
      <c r="S4" s="7"/>
      <c r="T4" s="8" t="n">
        <f aca="false">S8+S13+S18+S23+S28</f>
        <v>184</v>
      </c>
      <c r="U4" s="8"/>
      <c r="V4" s="8"/>
    </row>
    <row r="6" customFormat="false" ht="30" hidden="false" customHeight="true" outlineLevel="0" collapsed="false">
      <c r="A6" s="9" t="s">
        <v>6</v>
      </c>
      <c r="B6" s="9" t="s">
        <v>7</v>
      </c>
      <c r="C6" s="9" t="s">
        <v>8</v>
      </c>
      <c r="D6" s="10" t="str">
        <f aca="false">"Lundi"&amp;IF(ISNUMBER($D$4),CHAR(10)&amp;TEXT($D$4+0,"dd/mm"),"")</f>
        <v>Lundi
22/06</v>
      </c>
      <c r="E6" s="10"/>
      <c r="F6" s="10" t="str">
        <f aca="false">"Mardi"&amp;IF(ISNUMBER($D$4),CHAR(10)&amp;TEXT($D$4+1,"dd/mm"),"")</f>
        <v>Mardi
23/06</v>
      </c>
      <c r="G6" s="10"/>
      <c r="H6" s="10" t="str">
        <f aca="false">"Mercredi"&amp;IF(ISNUMBER($D$4),CHAR(10)&amp;TEXT($D$4+2,"dd/mm"),"")</f>
        <v>Mercredi
24/06</v>
      </c>
      <c r="I6" s="10"/>
      <c r="J6" s="10" t="str">
        <f aca="false">"Jeudi"&amp;IF(ISNUMBER($D$4),CHAR(10)&amp;TEXT($D$4+3,"dd/mm"),"")</f>
        <v>Jeudi
25/06</v>
      </c>
      <c r="K6" s="10"/>
      <c r="L6" s="10" t="str">
        <f aca="false">"Vendredi"&amp;IF(ISNUMBER($D$4),CHAR(10)&amp;TEXT($D$4+4,"dd/mm"),"")</f>
        <v>Vendredi
26/06</v>
      </c>
      <c r="M6" s="10"/>
      <c r="N6" s="11" t="str">
        <f aca="false">"Samedi"&amp;IF(ISNUMBER($D$4),CHAR(10)&amp;TEXT($D$4+5,"dd/mm"),"")</f>
        <v>Samedi
27/06</v>
      </c>
      <c r="O6" s="11"/>
      <c r="P6" s="11" t="str">
        <f aca="false">"Dimanche"&amp;IF(ISNUMBER($D$4),CHAR(10)&amp;TEXT($D$4+6,"dd/mm"),"")</f>
        <v>Dimanche
28/06</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Titulaire</v>
      </c>
      <c r="B8" s="20" t="str">
        <f aca="false">IF('Récap mensuel'!$B$7="","",'Récap mensuel'!$B$7)</f>
        <v>DUPONT Jean</v>
      </c>
      <c r="C8" s="21" t="s">
        <v>16</v>
      </c>
      <c r="D8" s="22" t="n">
        <v>0.354166666666667</v>
      </c>
      <c r="E8" s="22" t="n">
        <v>0.520833333333333</v>
      </c>
      <c r="F8" s="22" t="n">
        <v>0.354166666666667</v>
      </c>
      <c r="G8" s="22" t="n">
        <v>0.520833333333333</v>
      </c>
      <c r="H8" s="22"/>
      <c r="I8" s="22"/>
      <c r="J8" s="22" t="n">
        <v>0.354166666666667</v>
      </c>
      <c r="K8" s="22" t="n">
        <v>0.520833333333333</v>
      </c>
      <c r="L8" s="22" t="n">
        <v>0.354166666666667</v>
      </c>
      <c r="M8" s="22" t="n">
        <v>0.520833333333333</v>
      </c>
      <c r="N8" s="23" t="n">
        <v>0.354166666666667</v>
      </c>
      <c r="O8" s="23" t="n">
        <v>0.520833333333333</v>
      </c>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20</v>
      </c>
      <c r="S8" s="25" t="n">
        <f aca="false">R8+R9+R10+R11</f>
        <v>50</v>
      </c>
      <c r="T8" s="26" t="n">
        <f aca="false">'Récap mensuel'!$C$7</f>
        <v>39</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t="n">
        <v>0.583333333333333</v>
      </c>
      <c r="E9" s="30" t="n">
        <v>0.770833333333333</v>
      </c>
      <c r="F9" s="30" t="n">
        <v>0.583333333333333</v>
      </c>
      <c r="G9" s="30" t="n">
        <v>0.770833333333333</v>
      </c>
      <c r="H9" s="30" t="n">
        <v>0.583333333333333</v>
      </c>
      <c r="I9" s="30" t="n">
        <v>0.770833333333333</v>
      </c>
      <c r="J9" s="30" t="n">
        <v>0.583333333333333</v>
      </c>
      <c r="K9" s="30" t="n">
        <v>0.770833333333333</v>
      </c>
      <c r="L9" s="30" t="n">
        <v>0.583333333333333</v>
      </c>
      <c r="M9" s="30" t="n">
        <v>0.770833333333333</v>
      </c>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22.5</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t="n">
        <v>0.520833333333333</v>
      </c>
      <c r="O10" s="34" t="n">
        <v>0.833333333333333</v>
      </c>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7.5</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Pharmacien</v>
      </c>
      <c r="B13" s="43" t="str">
        <f aca="false">IF('Récap mensuel'!$B$8="","",'Récap mensuel'!$B$8)</f>
        <v>MARTIN Sophie</v>
      </c>
      <c r="C13" s="44" t="s">
        <v>16</v>
      </c>
      <c r="D13" s="45" t="n">
        <v>0.354166666666667</v>
      </c>
      <c r="E13" s="45" t="n">
        <v>0.520833333333333</v>
      </c>
      <c r="F13" s="45" t="n">
        <v>0.354166666666667</v>
      </c>
      <c r="G13" s="45" t="n">
        <v>0.520833333333333</v>
      </c>
      <c r="H13" s="45" t="n">
        <v>0.354166666666667</v>
      </c>
      <c r="I13" s="45" t="n">
        <v>0.520833333333333</v>
      </c>
      <c r="J13" s="45" t="n">
        <v>0.354166666666667</v>
      </c>
      <c r="K13" s="45" t="n">
        <v>0.520833333333333</v>
      </c>
      <c r="L13" s="45" t="n">
        <v>0.354166666666667</v>
      </c>
      <c r="M13" s="45" t="n">
        <v>0.520833333333333</v>
      </c>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20</v>
      </c>
      <c r="S13" s="48" t="n">
        <f aca="false">R13+R14+R15+R16</f>
        <v>35</v>
      </c>
      <c r="T13" s="49" t="n">
        <f aca="false">'Récap mensuel'!$C$8</f>
        <v>35</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t="n">
        <v>0.583333333333333</v>
      </c>
      <c r="E14" s="30" t="n">
        <v>0.708333333333333</v>
      </c>
      <c r="F14" s="30" t="n">
        <v>0.583333333333333</v>
      </c>
      <c r="G14" s="30" t="n">
        <v>0.708333333333333</v>
      </c>
      <c r="H14" s="30" t="n">
        <v>0.583333333333333</v>
      </c>
      <c r="I14" s="30" t="n">
        <v>0.708333333333333</v>
      </c>
      <c r="J14" s="30" t="n">
        <v>0.583333333333333</v>
      </c>
      <c r="K14" s="30" t="n">
        <v>0.708333333333333</v>
      </c>
      <c r="L14" s="30" t="n">
        <v>0.583333333333333</v>
      </c>
      <c r="M14" s="30" t="n">
        <v>0.708333333333333</v>
      </c>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15</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c r="E16" s="37"/>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0</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Préparatrice 1</v>
      </c>
      <c r="B18" s="43" t="str">
        <f aca="false">IF('Récap mensuel'!$B$9="","",'Récap mensuel'!$B$9)</f>
        <v>LEFEBVRE Camille</v>
      </c>
      <c r="C18" s="44" t="s">
        <v>16</v>
      </c>
      <c r="D18" s="45"/>
      <c r="E18" s="45"/>
      <c r="F18" s="45" t="n">
        <v>0.354166666666667</v>
      </c>
      <c r="G18" s="45" t="n">
        <v>0.520833333333333</v>
      </c>
      <c r="H18" s="45" t="n">
        <v>0.354166666666667</v>
      </c>
      <c r="I18" s="45" t="n">
        <v>0.520833333333333</v>
      </c>
      <c r="J18" s="45" t="n">
        <v>0.354166666666667</v>
      </c>
      <c r="K18" s="45" t="n">
        <v>0.520833333333333</v>
      </c>
      <c r="L18" s="45" t="n">
        <v>0.354166666666667</v>
      </c>
      <c r="M18" s="45" t="n">
        <v>0.520833333333333</v>
      </c>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16</v>
      </c>
      <c r="S18" s="48" t="n">
        <f aca="false">R18+R19+R20+R21</f>
        <v>30</v>
      </c>
      <c r="T18" s="49" t="n">
        <f aca="false">'Récap mensuel'!$C$9</f>
        <v>35</v>
      </c>
      <c r="U18" s="50" t="n">
        <f aca="false">(D22="CP")*1+(F22="CP")*1+(H22="CP")*1+(J22="CP")*1+(L22="CP")*1+(N22="CP")*1+(P22="CP")*1</f>
        <v>1</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c r="E19" s="30"/>
      <c r="F19" s="30" t="n">
        <v>0.583333333333333</v>
      </c>
      <c r="G19" s="30" t="n">
        <v>0.729166666666667</v>
      </c>
      <c r="H19" s="30" t="n">
        <v>0.583333333333333</v>
      </c>
      <c r="I19" s="30" t="n">
        <v>0.729166666666667</v>
      </c>
      <c r="J19" s="30" t="n">
        <v>0.583333333333333</v>
      </c>
      <c r="K19" s="30" t="n">
        <v>0.729166666666667</v>
      </c>
      <c r="L19" s="30" t="n">
        <v>0.583333333333333</v>
      </c>
      <c r="M19" s="30" t="n">
        <v>0.729166666666667</v>
      </c>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14</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t="s">
        <v>21</v>
      </c>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Préparatrice 2</v>
      </c>
      <c r="B23" s="43" t="str">
        <f aca="false">IF('Récap mensuel'!$B$10="","",'Récap mensuel'!$B$10)</f>
        <v>GARCIA Lucie</v>
      </c>
      <c r="C23" s="44" t="s">
        <v>16</v>
      </c>
      <c r="D23" s="45" t="n">
        <v>0.354166666666667</v>
      </c>
      <c r="E23" s="45" t="n">
        <v>0.520833333333333</v>
      </c>
      <c r="F23" s="45" t="n">
        <v>0.354166666666667</v>
      </c>
      <c r="G23" s="45" t="n">
        <v>0.520833333333333</v>
      </c>
      <c r="H23" s="45" t="n">
        <v>0.354166666666667</v>
      </c>
      <c r="I23" s="45" t="n">
        <v>0.520833333333333</v>
      </c>
      <c r="J23" s="45" t="n">
        <v>0.354166666666667</v>
      </c>
      <c r="K23" s="45" t="n">
        <v>0.520833333333333</v>
      </c>
      <c r="L23" s="45" t="n">
        <v>0.354166666666667</v>
      </c>
      <c r="M23" s="45" t="n">
        <v>0.520833333333333</v>
      </c>
      <c r="N23" s="46" t="n">
        <v>0.354166666666667</v>
      </c>
      <c r="O23" s="46" t="n">
        <v>0.520833333333333</v>
      </c>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24</v>
      </c>
      <c r="S23" s="48" t="n">
        <f aca="false">R23+R24+R25+R26</f>
        <v>39</v>
      </c>
      <c r="T23" s="49" t="n">
        <f aca="false">'Récap mensuel'!$C$10</f>
        <v>35</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t="n">
        <v>0.583333333333333</v>
      </c>
      <c r="E24" s="30" t="n">
        <v>0.708333333333333</v>
      </c>
      <c r="F24" s="30" t="n">
        <v>0.583333333333333</v>
      </c>
      <c r="G24" s="30" t="n">
        <v>0.708333333333333</v>
      </c>
      <c r="H24" s="30" t="n">
        <v>0.583333333333333</v>
      </c>
      <c r="I24" s="30" t="n">
        <v>0.708333333333333</v>
      </c>
      <c r="J24" s="30" t="n">
        <v>0.583333333333333</v>
      </c>
      <c r="K24" s="30" t="n">
        <v>0.708333333333333</v>
      </c>
      <c r="L24" s="30" t="n">
        <v>0.583333333333333</v>
      </c>
      <c r="M24" s="30" t="n">
        <v>0.708333333333333</v>
      </c>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15</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Logisticien</v>
      </c>
      <c r="B28" s="43" t="str">
        <f aca="false">IF('Récap mensuel'!$B$11="","",'Récap mensuel'!$B$11)</f>
        <v>PETIT Thomas</v>
      </c>
      <c r="C28" s="44" t="s">
        <v>16</v>
      </c>
      <c r="D28" s="45" t="n">
        <v>0.333333333333333</v>
      </c>
      <c r="E28" s="45" t="n">
        <v>0.5</v>
      </c>
      <c r="F28" s="45" t="n">
        <v>0.333333333333333</v>
      </c>
      <c r="G28" s="45" t="n">
        <v>0.5</v>
      </c>
      <c r="H28" s="45" t="n">
        <v>0.333333333333333</v>
      </c>
      <c r="I28" s="45" t="n">
        <v>0.5</v>
      </c>
      <c r="J28" s="45" t="n">
        <v>0.333333333333333</v>
      </c>
      <c r="K28" s="45" t="n">
        <v>0.5</v>
      </c>
      <c r="L28" s="45" t="n">
        <v>0.333333333333333</v>
      </c>
      <c r="M28" s="45" t="n">
        <v>0.5</v>
      </c>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20</v>
      </c>
      <c r="S28" s="48" t="n">
        <f aca="false">R28+R29+R30+R31</f>
        <v>30</v>
      </c>
      <c r="T28" s="49" t="n">
        <f aca="false">'Récap mensuel'!$C$11</f>
        <v>28</v>
      </c>
      <c r="U28" s="50" t="n">
        <f aca="false">(D32="CP")*1+(F32="CP")*1+(H32="CP")*1+(J32="CP")*1+(L32="CP")*1+(N32="CP")*1+(P32="CP")*1</f>
        <v>0</v>
      </c>
      <c r="V28" s="51" t="n">
        <f aca="false">(D32&lt;&gt;"")*(D32&lt;&gt;"CP")*1+(F32&lt;&gt;"")*(F32&lt;&gt;"CP")*1+(H32&lt;&gt;"")*(H32&lt;&gt;"CP")*1+(J32&lt;&gt;"")*(J32&lt;&gt;"CP")*1+(L32&lt;&gt;"")*(L32&lt;&gt;"CP")*1+(N32&lt;&gt;"")*(N32&lt;&gt;"CP")*1+(P32&lt;&gt;"")*(P32&lt;&gt;"CP")*1</f>
        <v>0</v>
      </c>
    </row>
    <row r="29" customFormat="false" ht="18.75" hidden="false" customHeight="true" outlineLevel="0" collapsed="false">
      <c r="A29" s="42"/>
      <c r="B29" s="42"/>
      <c r="C29" s="29" t="s">
        <v>17</v>
      </c>
      <c r="D29" s="30" t="n">
        <v>0.5625</v>
      </c>
      <c r="E29" s="30" t="n">
        <v>0.666666666666667</v>
      </c>
      <c r="F29" s="30" t="n">
        <v>0.5625</v>
      </c>
      <c r="G29" s="30" t="n">
        <v>0.666666666666667</v>
      </c>
      <c r="H29" s="30"/>
      <c r="I29" s="30"/>
      <c r="J29" s="30" t="n">
        <v>0.5625</v>
      </c>
      <c r="K29" s="30" t="n">
        <v>0.666666666666667</v>
      </c>
      <c r="L29" s="30" t="n">
        <v>0.5625</v>
      </c>
      <c r="M29" s="30" t="n">
        <v>0.666666666666667</v>
      </c>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10</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22</v>
      </c>
      <c r="B34" s="52"/>
      <c r="C34" s="52"/>
      <c r="D34" s="53" t="n">
        <f aca="false">IF(COUNT(D8,D10,D11)&gt;0,1,0)+IF(COUNT(D13,D15,D16)&gt;0,1,0)+IF(COUNT(D18,D20,D21)&gt;0,1,0)+IF(COUNT(D23,D25,D26)&gt;0,1,0)+IF(COUNT(D28,D30,D31)&gt;0,1,0)</f>
        <v>4</v>
      </c>
      <c r="E34" s="53"/>
      <c r="F34" s="53" t="n">
        <f aca="false">IF(COUNT(F8,F10,F11)&gt;0,1,0)+IF(COUNT(F13,F15,F16)&gt;0,1,0)+IF(COUNT(F18,F20,F21)&gt;0,1,0)+IF(COUNT(F23,F25,F26)&gt;0,1,0)+IF(COUNT(F28,F30,F31)&gt;0,1,0)</f>
        <v>5</v>
      </c>
      <c r="G34" s="53"/>
      <c r="H34" s="53" t="n">
        <f aca="false">IF(COUNT(H8,H10,H11)&gt;0,1,0)+IF(COUNT(H13,H15,H16)&gt;0,1,0)+IF(COUNT(H18,H20,H21)&gt;0,1,0)+IF(COUNT(H23,H25,H26)&gt;0,1,0)+IF(COUNT(H28,H30,H31)&gt;0,1,0)</f>
        <v>4</v>
      </c>
      <c r="I34" s="53"/>
      <c r="J34" s="53" t="n">
        <f aca="false">IF(COUNT(J8,J10,J11)&gt;0,1,0)+IF(COUNT(J13,J15,J16)&gt;0,1,0)+IF(COUNT(J18,J20,J21)&gt;0,1,0)+IF(COUNT(J23,J25,J26)&gt;0,1,0)+IF(COUNT(J28,J30,J31)&gt;0,1,0)</f>
        <v>5</v>
      </c>
      <c r="K34" s="53"/>
      <c r="L34" s="53" t="n">
        <f aca="false">IF(COUNT(L8,L10,L11)&gt;0,1,0)+IF(COUNT(L13,L15,L16)&gt;0,1,0)+IF(COUNT(L18,L20,L21)&gt;0,1,0)+IF(COUNT(L23,L25,L26)&gt;0,1,0)+IF(COUNT(L28,L30,L31)&gt;0,1,0)</f>
        <v>5</v>
      </c>
      <c r="M34" s="53"/>
      <c r="N34" s="53" t="n">
        <f aca="false">IF(COUNT(N8,N10,N11)&gt;0,1,0)+IF(COUNT(N13,N15,N16)&gt;0,1,0)+IF(COUNT(N18,N20,N21)&gt;0,1,0)+IF(COUNT(N23,N25,N26)&gt;0,1,0)+IF(COUNT(N28,N30,N31)&gt;0,1,0)</f>
        <v>2</v>
      </c>
      <c r="O34" s="53"/>
      <c r="P34" s="53" t="n">
        <f aca="false">IF(COUNT(P8,P10,P11)&gt;0,1,0)+IF(COUNT(P13,P15,P16)&gt;0,1,0)+IF(COUNT(P18,P20,P21)&gt;0,1,0)+IF(COUNT(P23,P25,P26)&gt;0,1,0)+IF(COUNT(P28,P30,P31)&gt;0,1,0)</f>
        <v>0</v>
      </c>
      <c r="Q34" s="53"/>
      <c r="R34" s="54" t="s">
        <v>23</v>
      </c>
      <c r="S34" s="54"/>
      <c r="T34" s="54"/>
      <c r="U34" s="54"/>
      <c r="V34" s="54"/>
    </row>
    <row r="35" customFormat="false" ht="21" hidden="false" customHeight="true" outlineLevel="0" collapsed="false">
      <c r="A35" s="52" t="s">
        <v>24</v>
      </c>
      <c r="B35" s="52"/>
      <c r="C35" s="52"/>
      <c r="D35" s="53" t="n">
        <f aca="false">IF(COUNT(D9,D10,D11)&gt;0,1,0)+IF(COUNT(D14,D15,D16)&gt;0,1,0)+IF(COUNT(D19,D20,D21)&gt;0,1,0)+IF(COUNT(D24,D25,D26)&gt;0,1,0)+IF(COUNT(D29,D30,D31)&gt;0,1,0)</f>
        <v>4</v>
      </c>
      <c r="E35" s="53"/>
      <c r="F35" s="53" t="n">
        <f aca="false">IF(COUNT(F9,F10,F11)&gt;0,1,0)+IF(COUNT(F14,F15,F16)&gt;0,1,0)+IF(COUNT(F19,F20,F21)&gt;0,1,0)+IF(COUNT(F24,F25,F26)&gt;0,1,0)+IF(COUNT(F29,F30,F31)&gt;0,1,0)</f>
        <v>5</v>
      </c>
      <c r="G35" s="53"/>
      <c r="H35" s="53" t="n">
        <f aca="false">IF(COUNT(H9,H10,H11)&gt;0,1,0)+IF(COUNT(H14,H15,H16)&gt;0,1,0)+IF(COUNT(H19,H20,H21)&gt;0,1,0)+IF(COUNT(H24,H25,H26)&gt;0,1,0)+IF(COUNT(H29,H30,H31)&gt;0,1,0)</f>
        <v>4</v>
      </c>
      <c r="I35" s="53"/>
      <c r="J35" s="53" t="n">
        <f aca="false">IF(COUNT(J9,J10,J11)&gt;0,1,0)+IF(COUNT(J14,J15,J16)&gt;0,1,0)+IF(COUNT(J19,J20,J21)&gt;0,1,0)+IF(COUNT(J24,J25,J26)&gt;0,1,0)+IF(COUNT(J29,J30,J31)&gt;0,1,0)</f>
        <v>5</v>
      </c>
      <c r="K35" s="53"/>
      <c r="L35" s="53" t="n">
        <f aca="false">IF(COUNT(L9,L10,L11)&gt;0,1,0)+IF(COUNT(L14,L15,L16)&gt;0,1,0)+IF(COUNT(L19,L20,L21)&gt;0,1,0)+IF(COUNT(L24,L25,L26)&gt;0,1,0)+IF(COUNT(L29,L30,L31)&gt;0,1,0)</f>
        <v>5</v>
      </c>
      <c r="M35" s="53"/>
      <c r="N35" s="53" t="n">
        <f aca="false">IF(COUNT(N9,N10,N11)&gt;0,1,0)+IF(COUNT(N14,N15,N16)&gt;0,1,0)+IF(COUNT(N19,N20,N21)&gt;0,1,0)+IF(COUNT(N24,N25,N26)&gt;0,1,0)+IF(COUNT(N29,N30,N31)&gt;0,1,0)</f>
        <v>1</v>
      </c>
      <c r="O35" s="53"/>
      <c r="P35" s="53" t="n">
        <f aca="false">IF(COUNT(P9,P10,P11)&gt;0,1,0)+IF(COUNT(P14,P15,P16)&gt;0,1,0)+IF(COUNT(P19,P20,P21)&gt;0,1,0)+IF(COUNT(P24,P25,P26)&gt;0,1,0)+IF(COUNT(P29,P30,P31)&gt;0,1,0)</f>
        <v>0</v>
      </c>
      <c r="Q35" s="53"/>
      <c r="R35" s="54" t="s">
        <v>23</v>
      </c>
      <c r="S35" s="54"/>
      <c r="T35" s="54"/>
      <c r="U35" s="54"/>
      <c r="V35" s="54"/>
    </row>
    <row r="36" customFormat="false" ht="21" hidden="false" customHeight="true" outlineLevel="0" collapsed="false">
      <c r="A36" s="55" t="s">
        <v>25</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29</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36.5</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30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36.5</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36.5</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15.5</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184</v>
      </c>
      <c r="S36" s="57"/>
      <c r="T36" s="57"/>
      <c r="U36" s="57"/>
      <c r="V36" s="57"/>
    </row>
    <row r="38" customFormat="false" ht="19.5" hidden="false" customHeight="true" outlineLevel="0" collapsed="false">
      <c r="A38" s="58" t="s">
        <v>26</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27</v>
      </c>
      <c r="B39" s="59"/>
      <c r="C39" s="59"/>
      <c r="D39" s="60" t="s">
        <v>28</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29</v>
      </c>
      <c r="B40" s="61"/>
      <c r="C40" s="61"/>
      <c r="D40" s="60" t="s">
        <v>30</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31</v>
      </c>
      <c r="B41" s="62"/>
      <c r="C41" s="62"/>
      <c r="D41" s="60" t="s">
        <v>32</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33</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34</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35</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36</v>
      </c>
      <c r="B45" s="66"/>
      <c r="C45" s="66"/>
      <c r="D45" s="60" t="s">
        <v>37</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38</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897B"/>
    <pageSetUpPr fitToPage="true"/>
  </sheetPr>
  <dimension ref="A1:V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4.51"/>
    <col collapsed="false" customWidth="true" hidden="false" outlineLevel="0" max="17" min="4" style="0" width="6.6"/>
    <col collapsed="false" customWidth="true" hidden="false" outlineLevel="0" max="18" min="18" style="0" width="9.51"/>
    <col collapsed="false" customWidth="true" hidden="false" outlineLevel="0" max="19" min="19" style="0" width="11"/>
    <col collapsed="false" customWidth="true" hidden="false" outlineLevel="0" max="20" min="20" style="0" width="9.51"/>
    <col collapsed="false" customWidth="true" hidden="false" outlineLevel="0" max="21" min="21" style="0" width="8"/>
    <col collapsed="false" customWidth="true" hidden="false" outlineLevel="0" max="22" min="22" style="0" width="9"/>
  </cols>
  <sheetData>
    <row r="1" customFormat="false" ht="21" hidden="false" customHeight="true" outlineLevel="0" collapsed="false">
      <c r="A1" s="1" t="s">
        <v>0</v>
      </c>
      <c r="B1" s="1"/>
      <c r="C1" s="1"/>
      <c r="D1" s="1"/>
      <c r="E1" s="1"/>
      <c r="F1" s="1"/>
      <c r="G1" s="1"/>
      <c r="H1" s="1"/>
      <c r="I1" s="1"/>
      <c r="J1" s="1"/>
      <c r="K1" s="1"/>
      <c r="L1" s="1"/>
      <c r="M1" s="1"/>
      <c r="N1" s="1"/>
      <c r="O1" s="1"/>
      <c r="P1" s="1"/>
      <c r="Q1" s="1"/>
      <c r="R1" s="1"/>
      <c r="S1" s="1"/>
      <c r="T1" s="1"/>
      <c r="U1" s="1"/>
      <c r="V1" s="1"/>
    </row>
    <row r="2" customFormat="false" ht="21" hidden="false" customHeight="true" outlineLevel="0" collapsed="false">
      <c r="A2" s="1"/>
      <c r="B2" s="1"/>
      <c r="C2" s="1"/>
      <c r="D2" s="1"/>
      <c r="E2" s="1"/>
      <c r="F2" s="1"/>
      <c r="G2" s="1"/>
      <c r="H2" s="1"/>
      <c r="I2" s="1"/>
      <c r="J2" s="1"/>
      <c r="K2" s="1"/>
      <c r="L2" s="1"/>
      <c r="M2" s="1"/>
      <c r="N2" s="1"/>
      <c r="O2" s="1"/>
      <c r="P2" s="1"/>
      <c r="Q2" s="1"/>
      <c r="R2" s="1"/>
      <c r="S2" s="1"/>
      <c r="T2" s="1"/>
      <c r="U2" s="1"/>
      <c r="V2" s="1"/>
    </row>
    <row r="4" customFormat="false" ht="22.5" hidden="false" customHeight="true" outlineLevel="0" collapsed="false">
      <c r="A4" s="2" t="s">
        <v>1</v>
      </c>
      <c r="B4" s="3" t="n">
        <v>5</v>
      </c>
      <c r="C4" s="2" t="s">
        <v>2</v>
      </c>
      <c r="D4" s="4" t="n">
        <v>46202</v>
      </c>
      <c r="E4" s="4"/>
      <c r="F4" s="4"/>
      <c r="G4" s="4"/>
      <c r="H4" s="2" t="s">
        <v>3</v>
      </c>
      <c r="I4" s="5" t="n">
        <f aca="false">IF(ISNUMBER($D$4),$D$4+6,"")</f>
        <v>46208</v>
      </c>
      <c r="J4" s="5"/>
      <c r="K4" s="5"/>
      <c r="L4" s="6" t="s">
        <v>4</v>
      </c>
      <c r="M4" s="6"/>
      <c r="N4" s="6"/>
      <c r="O4" s="6"/>
      <c r="P4" s="6"/>
      <c r="Q4" s="6"/>
      <c r="R4" s="7" t="s">
        <v>5</v>
      </c>
      <c r="S4" s="7"/>
      <c r="T4" s="8" t="n">
        <f aca="false">S8+S13+S18+S23+S28</f>
        <v>69.5</v>
      </c>
      <c r="U4" s="8"/>
      <c r="V4" s="8"/>
    </row>
    <row r="6" customFormat="false" ht="30" hidden="false" customHeight="true" outlineLevel="0" collapsed="false">
      <c r="A6" s="9" t="s">
        <v>6</v>
      </c>
      <c r="B6" s="9" t="s">
        <v>7</v>
      </c>
      <c r="C6" s="9" t="s">
        <v>8</v>
      </c>
      <c r="D6" s="10" t="str">
        <f aca="false">"Lundi"&amp;IF(ISNUMBER($D$4),CHAR(10)&amp;TEXT($D$4+0,"dd/mm"),"")</f>
        <v>Lundi
29/06</v>
      </c>
      <c r="E6" s="10"/>
      <c r="F6" s="10" t="str">
        <f aca="false">"Mardi"&amp;IF(ISNUMBER($D$4),CHAR(10)&amp;TEXT($D$4+1,"dd/mm"),"")</f>
        <v>Mardi
30/06</v>
      </c>
      <c r="G6" s="10"/>
      <c r="H6" s="10" t="str">
        <f aca="false">"Mercredi"&amp;IF(ISNUMBER($D$4),CHAR(10)&amp;TEXT($D$4+2,"dd/mm"),"")</f>
        <v>Mercredi
01/07</v>
      </c>
      <c r="I6" s="10"/>
      <c r="J6" s="10" t="str">
        <f aca="false">"Jeudi"&amp;IF(ISNUMBER($D$4),CHAR(10)&amp;TEXT($D$4+3,"dd/mm"),"")</f>
        <v>Jeudi
02/07</v>
      </c>
      <c r="K6" s="10"/>
      <c r="L6" s="10" t="str">
        <f aca="false">"Vendredi"&amp;IF(ISNUMBER($D$4),CHAR(10)&amp;TEXT($D$4+4,"dd/mm"),"")</f>
        <v>Vendredi
03/07</v>
      </c>
      <c r="M6" s="10"/>
      <c r="N6" s="11" t="str">
        <f aca="false">"Samedi"&amp;IF(ISNUMBER($D$4),CHAR(10)&amp;TEXT($D$4+5,"dd/mm"),"")</f>
        <v>Samedi
04/07</v>
      </c>
      <c r="O6" s="11"/>
      <c r="P6" s="11" t="str">
        <f aca="false">"Dimanche"&amp;IF(ISNUMBER($D$4),CHAR(10)&amp;TEXT($D$4+6,"dd/mm"),"")</f>
        <v>Dimanche
05/07</v>
      </c>
      <c r="Q6" s="11"/>
      <c r="R6" s="12" t="s">
        <v>9</v>
      </c>
      <c r="S6" s="13" t="s">
        <v>10</v>
      </c>
      <c r="T6" s="14" t="s">
        <v>11</v>
      </c>
      <c r="U6" s="15" t="s">
        <v>12</v>
      </c>
      <c r="V6" s="16" t="s">
        <v>13</v>
      </c>
    </row>
    <row r="7" customFormat="false" ht="15.75" hidden="false" customHeight="true" outlineLevel="0" collapsed="false">
      <c r="A7" s="9"/>
      <c r="B7" s="9"/>
      <c r="C7" s="9"/>
      <c r="D7" s="17" t="s">
        <v>14</v>
      </c>
      <c r="E7" s="17" t="s">
        <v>15</v>
      </c>
      <c r="F7" s="17" t="s">
        <v>14</v>
      </c>
      <c r="G7" s="17" t="s">
        <v>15</v>
      </c>
      <c r="H7" s="17" t="s">
        <v>14</v>
      </c>
      <c r="I7" s="17" t="s">
        <v>15</v>
      </c>
      <c r="J7" s="17" t="s">
        <v>14</v>
      </c>
      <c r="K7" s="17" t="s">
        <v>15</v>
      </c>
      <c r="L7" s="17" t="s">
        <v>14</v>
      </c>
      <c r="M7" s="17" t="s">
        <v>15</v>
      </c>
      <c r="N7" s="18" t="s">
        <v>14</v>
      </c>
      <c r="O7" s="18" t="s">
        <v>15</v>
      </c>
      <c r="P7" s="18" t="s">
        <v>14</v>
      </c>
      <c r="Q7" s="18" t="s">
        <v>15</v>
      </c>
      <c r="R7" s="12"/>
      <c r="S7" s="12"/>
      <c r="T7" s="12"/>
      <c r="U7" s="12"/>
      <c r="V7" s="12"/>
    </row>
    <row r="8" customFormat="false" ht="18.75" hidden="false" customHeight="true" outlineLevel="0" collapsed="false">
      <c r="A8" s="19" t="str">
        <f aca="false">IF('Récap mensuel'!$A$7="","",'Récap mensuel'!$A$7)</f>
        <v>Titulaire</v>
      </c>
      <c r="B8" s="20" t="str">
        <f aca="false">IF('Récap mensuel'!$B$7="","",'Récap mensuel'!$B$7)</f>
        <v>DUPONT Jean</v>
      </c>
      <c r="C8" s="21" t="s">
        <v>16</v>
      </c>
      <c r="D8" s="22" t="n">
        <v>0.354166666666667</v>
      </c>
      <c r="E8" s="22" t="n">
        <v>0.520833333333333</v>
      </c>
      <c r="F8" s="22" t="n">
        <v>0.354166666666667</v>
      </c>
      <c r="G8" s="22" t="n">
        <v>0.520833333333333</v>
      </c>
      <c r="H8" s="22"/>
      <c r="I8" s="22"/>
      <c r="J8" s="22"/>
      <c r="K8" s="22"/>
      <c r="L8" s="22"/>
      <c r="M8" s="22"/>
      <c r="N8" s="23"/>
      <c r="O8" s="23"/>
      <c r="P8" s="23"/>
      <c r="Q8" s="23"/>
      <c r="R8" s="24" t="n">
        <f aca="false">(IF(AND(ISNUMBER(D8),ISNUMBER(E8)),E8-D8+(E8&lt;D8),0)+IF(AND(ISNUMBER(F8),ISNUMBER(G8)),G8-F8+(G8&lt;F8),0)+IF(AND(ISNUMBER(H8),ISNUMBER(I8)),I8-H8+(I8&lt;H8),0)+IF(AND(ISNUMBER(J8),ISNUMBER(K8)),K8-J8+(K8&lt;J8),0)+IF(AND(ISNUMBER(L8),ISNUMBER(M8)),M8-L8+(M8&lt;L8),0)+IF(AND(ISNUMBER(N8),ISNUMBER(O8)),O8-N8+(O8&lt;N8),0)+IF(AND(ISNUMBER(P8),ISNUMBER(Q8)),Q8-P8+(Q8&lt;P8),0))*24</f>
        <v>8</v>
      </c>
      <c r="S8" s="25" t="n">
        <f aca="false">R8+R9+R10+R11</f>
        <v>17</v>
      </c>
      <c r="T8" s="26" t="n">
        <f aca="false">'Récap mensuel'!$C$7</f>
        <v>39</v>
      </c>
      <c r="U8" s="27" t="n">
        <f aca="false">(D12="CP")*1+(F12="CP")*1+(H12="CP")*1+(J12="CP")*1+(L12="CP")*1+(N12="CP")*1+(P12="CP")*1</f>
        <v>0</v>
      </c>
      <c r="V8" s="28" t="n">
        <f aca="false">(D12&lt;&gt;"")*(D12&lt;&gt;"CP")*1+(F12&lt;&gt;"")*(F12&lt;&gt;"CP")*1+(H12&lt;&gt;"")*(H12&lt;&gt;"CP")*1+(J12&lt;&gt;"")*(J12&lt;&gt;"CP")*1+(L12&lt;&gt;"")*(L12&lt;&gt;"CP")*1+(N12&lt;&gt;"")*(N12&lt;&gt;"CP")*1+(P12&lt;&gt;"")*(P12&lt;&gt;"CP")*1</f>
        <v>0</v>
      </c>
    </row>
    <row r="9" customFormat="false" ht="18.75" hidden="false" customHeight="true" outlineLevel="0" collapsed="false">
      <c r="A9" s="19"/>
      <c r="B9" s="19"/>
      <c r="C9" s="29" t="s">
        <v>17</v>
      </c>
      <c r="D9" s="30" t="n">
        <v>0.583333333333333</v>
      </c>
      <c r="E9" s="30" t="n">
        <v>0.770833333333333</v>
      </c>
      <c r="F9" s="30" t="n">
        <v>0.583333333333333</v>
      </c>
      <c r="G9" s="30" t="n">
        <v>0.770833333333333</v>
      </c>
      <c r="H9" s="30"/>
      <c r="I9" s="30"/>
      <c r="J9" s="30"/>
      <c r="K9" s="30"/>
      <c r="L9" s="30"/>
      <c r="M9" s="30"/>
      <c r="N9" s="31"/>
      <c r="O9" s="31"/>
      <c r="P9" s="31"/>
      <c r="Q9" s="31"/>
      <c r="R9" s="32" t="n">
        <f aca="false">(IF(AND(ISNUMBER(D9),ISNUMBER(E9)),E9-D9+(E9&lt;D9),0)+IF(AND(ISNUMBER(F9),ISNUMBER(G9)),G9-F9+(G9&lt;F9),0)+IF(AND(ISNUMBER(H9),ISNUMBER(I9)),I9-H9+(I9&lt;H9),0)+IF(AND(ISNUMBER(J9),ISNUMBER(K9)),K9-J9+(K9&lt;J9),0)+IF(AND(ISNUMBER(L9),ISNUMBER(M9)),M9-L9+(M9&lt;L9),0)+IF(AND(ISNUMBER(N9),ISNUMBER(O9)),O9-N9+(O9&lt;N9),0)+IF(AND(ISNUMBER(P9),ISNUMBER(Q9)),Q9-P9+(Q9&lt;P9),0))*24</f>
        <v>9</v>
      </c>
      <c r="S9" s="25"/>
      <c r="T9" s="25"/>
      <c r="U9" s="25"/>
      <c r="V9" s="25"/>
    </row>
    <row r="10" customFormat="false" ht="18.75" hidden="false" customHeight="true" outlineLevel="0" collapsed="false">
      <c r="A10" s="19"/>
      <c r="B10" s="19"/>
      <c r="C10" s="33" t="s">
        <v>18</v>
      </c>
      <c r="D10" s="34"/>
      <c r="E10" s="34"/>
      <c r="F10" s="34"/>
      <c r="G10" s="34"/>
      <c r="H10" s="34"/>
      <c r="I10" s="34"/>
      <c r="J10" s="34"/>
      <c r="K10" s="34"/>
      <c r="L10" s="34"/>
      <c r="M10" s="34"/>
      <c r="N10" s="34"/>
      <c r="O10" s="34"/>
      <c r="P10" s="34"/>
      <c r="Q10" s="34"/>
      <c r="R10" s="35" t="n">
        <f aca="false">(IF(AND(ISNUMBER(D10),ISNUMBER(E10)),E10-D10+(E10&lt;D10),0)+IF(AND(ISNUMBER(F10),ISNUMBER(G10)),G10-F10+(G10&lt;F10),0)+IF(AND(ISNUMBER(H10),ISNUMBER(I10)),I10-H10+(I10&lt;H10),0)+IF(AND(ISNUMBER(J10),ISNUMBER(K10)),K10-J10+(K10&lt;J10),0)+IF(AND(ISNUMBER(L10),ISNUMBER(M10)),M10-L10+(M10&lt;L10),0)+IF(AND(ISNUMBER(N10),ISNUMBER(O10)),O10-N10+(O10&lt;N10),0)+IF(AND(ISNUMBER(P10),ISNUMBER(Q10)),Q10-P10+(Q10&lt;P10),0))*24</f>
        <v>0</v>
      </c>
      <c r="S10" s="25"/>
      <c r="T10" s="25"/>
      <c r="U10" s="25"/>
      <c r="V10" s="25"/>
    </row>
    <row r="11" customFormat="false" ht="18.75" hidden="false" customHeight="true" outlineLevel="0" collapsed="false">
      <c r="A11" s="19"/>
      <c r="B11" s="19"/>
      <c r="C11" s="36" t="s">
        <v>19</v>
      </c>
      <c r="D11" s="37"/>
      <c r="E11" s="37"/>
      <c r="F11" s="37"/>
      <c r="G11" s="37"/>
      <c r="H11" s="37"/>
      <c r="I11" s="37"/>
      <c r="J11" s="37"/>
      <c r="K11" s="37"/>
      <c r="L11" s="37"/>
      <c r="M11" s="37"/>
      <c r="N11" s="37"/>
      <c r="O11" s="37"/>
      <c r="P11" s="37"/>
      <c r="Q11" s="37"/>
      <c r="R11" s="38" t="n">
        <f aca="false">(IF(AND(ISNUMBER(D11),ISNUMBER(E11)),E11-D11+(E11&lt;D11),0)+IF(AND(ISNUMBER(F11),ISNUMBER(G11)),G11-F11+(G11&lt;F11),0)+IF(AND(ISNUMBER(H11),ISNUMBER(I11)),I11-H11+(I11&lt;H11),0)+IF(AND(ISNUMBER(J11),ISNUMBER(K11)),K11-J11+(K11&lt;J11),0)+IF(AND(ISNUMBER(L11),ISNUMBER(M11)),M11-L11+(M11&lt;L11),0)+IF(AND(ISNUMBER(N11),ISNUMBER(O11)),O11-N11+(O11&lt;N11),0)+IF(AND(ISNUMBER(P11),ISNUMBER(Q11)),Q11-P11+(Q11&lt;P11),0))*24</f>
        <v>0</v>
      </c>
      <c r="S11" s="25"/>
      <c r="T11" s="25"/>
      <c r="U11" s="25"/>
      <c r="V11" s="25"/>
    </row>
    <row r="12" customFormat="false" ht="18.75" hidden="false" customHeight="true" outlineLevel="0" collapsed="false">
      <c r="A12" s="19"/>
      <c r="B12" s="19"/>
      <c r="C12" s="39" t="s">
        <v>20</v>
      </c>
      <c r="D12" s="40"/>
      <c r="E12" s="40"/>
      <c r="F12" s="40"/>
      <c r="G12" s="40"/>
      <c r="H12" s="40"/>
      <c r="I12" s="40"/>
      <c r="J12" s="40"/>
      <c r="K12" s="40"/>
      <c r="L12" s="40"/>
      <c r="M12" s="40"/>
      <c r="N12" s="40"/>
      <c r="O12" s="40"/>
      <c r="P12" s="40"/>
      <c r="Q12" s="40"/>
      <c r="R12" s="41"/>
      <c r="S12" s="25"/>
      <c r="T12" s="25"/>
      <c r="U12" s="25"/>
      <c r="V12" s="25"/>
    </row>
    <row r="13" customFormat="false" ht="18.75" hidden="false" customHeight="true" outlineLevel="0" collapsed="false">
      <c r="A13" s="42" t="str">
        <f aca="false">IF('Récap mensuel'!$A$8="","",'Récap mensuel'!$A$8)</f>
        <v>Pharmacien</v>
      </c>
      <c r="B13" s="43" t="str">
        <f aca="false">IF('Récap mensuel'!$B$8="","",'Récap mensuel'!$B$8)</f>
        <v>MARTIN Sophie</v>
      </c>
      <c r="C13" s="44" t="s">
        <v>16</v>
      </c>
      <c r="D13" s="45" t="n">
        <v>0.354166666666667</v>
      </c>
      <c r="E13" s="45" t="n">
        <v>0.520833333333333</v>
      </c>
      <c r="F13" s="45" t="n">
        <v>0.354166666666667</v>
      </c>
      <c r="G13" s="45" t="n">
        <v>0.520833333333333</v>
      </c>
      <c r="H13" s="45"/>
      <c r="I13" s="45"/>
      <c r="J13" s="45"/>
      <c r="K13" s="45"/>
      <c r="L13" s="45"/>
      <c r="M13" s="45"/>
      <c r="N13" s="46"/>
      <c r="O13" s="46"/>
      <c r="P13" s="46"/>
      <c r="Q13" s="46"/>
      <c r="R13" s="47" t="n">
        <f aca="false">(IF(AND(ISNUMBER(D13),ISNUMBER(E13)),E13-D13+(E13&lt;D13),0)+IF(AND(ISNUMBER(F13),ISNUMBER(G13)),G13-F13+(G13&lt;F13),0)+IF(AND(ISNUMBER(H13),ISNUMBER(I13)),I13-H13+(I13&lt;H13),0)+IF(AND(ISNUMBER(J13),ISNUMBER(K13)),K13-J13+(K13&lt;J13),0)+IF(AND(ISNUMBER(L13),ISNUMBER(M13)),M13-L13+(M13&lt;L13),0)+IF(AND(ISNUMBER(N13),ISNUMBER(O13)),O13-N13+(O13&lt;N13),0)+IF(AND(ISNUMBER(P13),ISNUMBER(Q13)),Q13-P13+(Q13&lt;P13),0))*24</f>
        <v>8</v>
      </c>
      <c r="S13" s="48" t="n">
        <f aca="false">R13+R14+R15+R16</f>
        <v>17</v>
      </c>
      <c r="T13" s="49" t="n">
        <f aca="false">'Récap mensuel'!$C$8</f>
        <v>35</v>
      </c>
      <c r="U13" s="50" t="n">
        <f aca="false">(D17="CP")*1+(F17="CP")*1+(H17="CP")*1+(J17="CP")*1+(L17="CP")*1+(N17="CP")*1+(P17="CP")*1</f>
        <v>0</v>
      </c>
      <c r="V13" s="51" t="n">
        <f aca="false">(D17&lt;&gt;"")*(D17&lt;&gt;"CP")*1+(F17&lt;&gt;"")*(F17&lt;&gt;"CP")*1+(H17&lt;&gt;"")*(H17&lt;&gt;"CP")*1+(J17&lt;&gt;"")*(J17&lt;&gt;"CP")*1+(L17&lt;&gt;"")*(L17&lt;&gt;"CP")*1+(N17&lt;&gt;"")*(N17&lt;&gt;"CP")*1+(P17&lt;&gt;"")*(P17&lt;&gt;"CP")*1</f>
        <v>0</v>
      </c>
    </row>
    <row r="14" customFormat="false" ht="18.75" hidden="false" customHeight="true" outlineLevel="0" collapsed="false">
      <c r="A14" s="42"/>
      <c r="B14" s="42"/>
      <c r="C14" s="29" t="s">
        <v>17</v>
      </c>
      <c r="D14" s="30" t="n">
        <v>0.583333333333333</v>
      </c>
      <c r="E14" s="30" t="n">
        <v>0.708333333333333</v>
      </c>
      <c r="F14" s="30" t="n">
        <v>0.583333333333333</v>
      </c>
      <c r="G14" s="30" t="n">
        <v>0.708333333333333</v>
      </c>
      <c r="H14" s="30"/>
      <c r="I14" s="30"/>
      <c r="J14" s="30"/>
      <c r="K14" s="30"/>
      <c r="L14" s="30"/>
      <c r="M14" s="30"/>
      <c r="N14" s="31"/>
      <c r="O14" s="31"/>
      <c r="P14" s="31"/>
      <c r="Q14" s="31"/>
      <c r="R14" s="32" t="n">
        <f aca="false">(IF(AND(ISNUMBER(D14),ISNUMBER(E14)),E14-D14+(E14&lt;D14),0)+IF(AND(ISNUMBER(F14),ISNUMBER(G14)),G14-F14+(G14&lt;F14),0)+IF(AND(ISNUMBER(H14),ISNUMBER(I14)),I14-H14+(I14&lt;H14),0)+IF(AND(ISNUMBER(J14),ISNUMBER(K14)),K14-J14+(K14&lt;J14),0)+IF(AND(ISNUMBER(L14),ISNUMBER(M14)),M14-L14+(M14&lt;L14),0)+IF(AND(ISNUMBER(N14),ISNUMBER(O14)),O14-N14+(O14&lt;N14),0)+IF(AND(ISNUMBER(P14),ISNUMBER(Q14)),Q14-P14+(Q14&lt;P14),0))*24</f>
        <v>6</v>
      </c>
      <c r="S14" s="48"/>
      <c r="T14" s="48"/>
      <c r="U14" s="48"/>
      <c r="V14" s="48"/>
    </row>
    <row r="15" customFormat="false" ht="18.75" hidden="false" customHeight="true" outlineLevel="0" collapsed="false">
      <c r="A15" s="42"/>
      <c r="B15" s="42"/>
      <c r="C15" s="33" t="s">
        <v>18</v>
      </c>
      <c r="D15" s="34"/>
      <c r="E15" s="34"/>
      <c r="F15" s="34"/>
      <c r="G15" s="34"/>
      <c r="H15" s="34"/>
      <c r="I15" s="34"/>
      <c r="J15" s="34"/>
      <c r="K15" s="34"/>
      <c r="L15" s="34"/>
      <c r="M15" s="34"/>
      <c r="N15" s="34"/>
      <c r="O15" s="34"/>
      <c r="P15" s="34"/>
      <c r="Q15" s="34"/>
      <c r="R15" s="35" t="n">
        <f aca="false">(IF(AND(ISNUMBER(D15),ISNUMBER(E15)),E15-D15+(E15&lt;D15),0)+IF(AND(ISNUMBER(F15),ISNUMBER(G15)),G15-F15+(G15&lt;F15),0)+IF(AND(ISNUMBER(H15),ISNUMBER(I15)),I15-H15+(I15&lt;H15),0)+IF(AND(ISNUMBER(J15),ISNUMBER(K15)),K15-J15+(K15&lt;J15),0)+IF(AND(ISNUMBER(L15),ISNUMBER(M15)),M15-L15+(M15&lt;L15),0)+IF(AND(ISNUMBER(N15),ISNUMBER(O15)),O15-N15+(O15&lt;N15),0)+IF(AND(ISNUMBER(P15),ISNUMBER(Q15)),Q15-P15+(Q15&lt;P15),0))*24</f>
        <v>0</v>
      </c>
      <c r="S15" s="48"/>
      <c r="T15" s="48"/>
      <c r="U15" s="48"/>
      <c r="V15" s="48"/>
    </row>
    <row r="16" customFormat="false" ht="18.75" hidden="false" customHeight="true" outlineLevel="0" collapsed="false">
      <c r="A16" s="42"/>
      <c r="B16" s="42"/>
      <c r="C16" s="36" t="s">
        <v>19</v>
      </c>
      <c r="D16" s="37" t="n">
        <v>0.791666666666667</v>
      </c>
      <c r="E16" s="37" t="n">
        <v>0.916666666666667</v>
      </c>
      <c r="F16" s="37"/>
      <c r="G16" s="37"/>
      <c r="H16" s="37"/>
      <c r="I16" s="37"/>
      <c r="J16" s="37"/>
      <c r="K16" s="37"/>
      <c r="L16" s="37"/>
      <c r="M16" s="37"/>
      <c r="N16" s="37"/>
      <c r="O16" s="37"/>
      <c r="P16" s="37"/>
      <c r="Q16" s="37"/>
      <c r="R16" s="38" t="n">
        <f aca="false">(IF(AND(ISNUMBER(D16),ISNUMBER(E16)),E16-D16+(E16&lt;D16),0)+IF(AND(ISNUMBER(F16),ISNUMBER(G16)),G16-F16+(G16&lt;F16),0)+IF(AND(ISNUMBER(H16),ISNUMBER(I16)),I16-H16+(I16&lt;H16),0)+IF(AND(ISNUMBER(J16),ISNUMBER(K16)),K16-J16+(K16&lt;J16),0)+IF(AND(ISNUMBER(L16),ISNUMBER(M16)),M16-L16+(M16&lt;L16),0)+IF(AND(ISNUMBER(N16),ISNUMBER(O16)),O16-N16+(O16&lt;N16),0)+IF(AND(ISNUMBER(P16),ISNUMBER(Q16)),Q16-P16+(Q16&lt;P16),0))*24</f>
        <v>3</v>
      </c>
      <c r="S16" s="48"/>
      <c r="T16" s="48"/>
      <c r="U16" s="48"/>
      <c r="V16" s="48"/>
    </row>
    <row r="17" customFormat="false" ht="18.75" hidden="false" customHeight="true" outlineLevel="0" collapsed="false">
      <c r="A17" s="42"/>
      <c r="B17" s="42"/>
      <c r="C17" s="39" t="s">
        <v>20</v>
      </c>
      <c r="D17" s="40"/>
      <c r="E17" s="40"/>
      <c r="F17" s="40"/>
      <c r="G17" s="40"/>
      <c r="H17" s="40"/>
      <c r="I17" s="40"/>
      <c r="J17" s="40"/>
      <c r="K17" s="40"/>
      <c r="L17" s="40"/>
      <c r="M17" s="40"/>
      <c r="N17" s="40"/>
      <c r="O17" s="40"/>
      <c r="P17" s="40"/>
      <c r="Q17" s="40"/>
      <c r="R17" s="41"/>
      <c r="S17" s="48"/>
      <c r="T17" s="48"/>
      <c r="U17" s="48"/>
      <c r="V17" s="48"/>
    </row>
    <row r="18" customFormat="false" ht="18.75" hidden="false" customHeight="true" outlineLevel="0" collapsed="false">
      <c r="A18" s="42" t="str">
        <f aca="false">IF('Récap mensuel'!$A$9="","",'Récap mensuel'!$A$9)</f>
        <v>Préparatrice 1</v>
      </c>
      <c r="B18" s="43" t="str">
        <f aca="false">IF('Récap mensuel'!$B$9="","",'Récap mensuel'!$B$9)</f>
        <v>LEFEBVRE Camille</v>
      </c>
      <c r="C18" s="44" t="s">
        <v>16</v>
      </c>
      <c r="D18" s="45" t="n">
        <v>0.354166666666667</v>
      </c>
      <c r="E18" s="45" t="n">
        <v>0.520833333333333</v>
      </c>
      <c r="F18" s="45" t="n">
        <v>0.354166666666667</v>
      </c>
      <c r="G18" s="45" t="n">
        <v>0.520833333333333</v>
      </c>
      <c r="H18" s="45"/>
      <c r="I18" s="45"/>
      <c r="J18" s="45"/>
      <c r="K18" s="45"/>
      <c r="L18" s="45"/>
      <c r="M18" s="45"/>
      <c r="N18" s="46"/>
      <c r="O18" s="46"/>
      <c r="P18" s="46"/>
      <c r="Q18" s="46"/>
      <c r="R18" s="47" t="n">
        <f aca="false">(IF(AND(ISNUMBER(D18),ISNUMBER(E18)),E18-D18+(E18&lt;D18),0)+IF(AND(ISNUMBER(F18),ISNUMBER(G18)),G18-F18+(G18&lt;F18),0)+IF(AND(ISNUMBER(H18),ISNUMBER(I18)),I18-H18+(I18&lt;H18),0)+IF(AND(ISNUMBER(J18),ISNUMBER(K18)),K18-J18+(K18&lt;J18),0)+IF(AND(ISNUMBER(L18),ISNUMBER(M18)),M18-L18+(M18&lt;L18),0)+IF(AND(ISNUMBER(N18),ISNUMBER(O18)),O18-N18+(O18&lt;N18),0)+IF(AND(ISNUMBER(P18),ISNUMBER(Q18)),Q18-P18+(Q18&lt;P18),0))*24</f>
        <v>8</v>
      </c>
      <c r="S18" s="48" t="n">
        <f aca="false">R18+R19+R20+R21</f>
        <v>15</v>
      </c>
      <c r="T18" s="49" t="n">
        <f aca="false">'Récap mensuel'!$C$9</f>
        <v>35</v>
      </c>
      <c r="U18" s="50" t="n">
        <f aca="false">(D22="CP")*1+(F22="CP")*1+(H22="CP")*1+(J22="CP")*1+(L22="CP")*1+(N22="CP")*1+(P22="CP")*1</f>
        <v>0</v>
      </c>
      <c r="V18" s="51" t="n">
        <f aca="false">(D22&lt;&gt;"")*(D22&lt;&gt;"CP")*1+(F22&lt;&gt;"")*(F22&lt;&gt;"CP")*1+(H22&lt;&gt;"")*(H22&lt;&gt;"CP")*1+(J22&lt;&gt;"")*(J22&lt;&gt;"CP")*1+(L22&lt;&gt;"")*(L22&lt;&gt;"CP")*1+(N22&lt;&gt;"")*(N22&lt;&gt;"CP")*1+(P22&lt;&gt;"")*(P22&lt;&gt;"CP")*1</f>
        <v>0</v>
      </c>
    </row>
    <row r="19" customFormat="false" ht="18.75" hidden="false" customHeight="true" outlineLevel="0" collapsed="false">
      <c r="A19" s="42"/>
      <c r="B19" s="42"/>
      <c r="C19" s="29" t="s">
        <v>17</v>
      </c>
      <c r="D19" s="30" t="n">
        <v>0.583333333333333</v>
      </c>
      <c r="E19" s="30" t="n">
        <v>0.729166666666667</v>
      </c>
      <c r="F19" s="30" t="n">
        <v>0.583333333333333</v>
      </c>
      <c r="G19" s="30" t="n">
        <v>0.729166666666667</v>
      </c>
      <c r="H19" s="30"/>
      <c r="I19" s="30"/>
      <c r="J19" s="30"/>
      <c r="K19" s="30"/>
      <c r="L19" s="30"/>
      <c r="M19" s="30"/>
      <c r="N19" s="31"/>
      <c r="O19" s="31"/>
      <c r="P19" s="31"/>
      <c r="Q19" s="31"/>
      <c r="R19" s="32" t="n">
        <f aca="false">(IF(AND(ISNUMBER(D19),ISNUMBER(E19)),E19-D19+(E19&lt;D19),0)+IF(AND(ISNUMBER(F19),ISNUMBER(G19)),G19-F19+(G19&lt;F19),0)+IF(AND(ISNUMBER(H19),ISNUMBER(I19)),I19-H19+(I19&lt;H19),0)+IF(AND(ISNUMBER(J19),ISNUMBER(K19)),K19-J19+(K19&lt;J19),0)+IF(AND(ISNUMBER(L19),ISNUMBER(M19)),M19-L19+(M19&lt;L19),0)+IF(AND(ISNUMBER(N19),ISNUMBER(O19)),O19-N19+(O19&lt;N19),0)+IF(AND(ISNUMBER(P19),ISNUMBER(Q19)),Q19-P19+(Q19&lt;P19),0))*24</f>
        <v>7</v>
      </c>
      <c r="S19" s="48"/>
      <c r="T19" s="48"/>
      <c r="U19" s="48"/>
      <c r="V19" s="48"/>
    </row>
    <row r="20" customFormat="false" ht="18.75" hidden="false" customHeight="true" outlineLevel="0" collapsed="false">
      <c r="A20" s="42"/>
      <c r="B20" s="42"/>
      <c r="C20" s="33" t="s">
        <v>18</v>
      </c>
      <c r="D20" s="34"/>
      <c r="E20" s="34"/>
      <c r="F20" s="34"/>
      <c r="G20" s="34"/>
      <c r="H20" s="34"/>
      <c r="I20" s="34"/>
      <c r="J20" s="34"/>
      <c r="K20" s="34"/>
      <c r="L20" s="34"/>
      <c r="M20" s="34"/>
      <c r="N20" s="34"/>
      <c r="O20" s="34"/>
      <c r="P20" s="34"/>
      <c r="Q20" s="34"/>
      <c r="R20" s="35" t="n">
        <f aca="false">(IF(AND(ISNUMBER(D20),ISNUMBER(E20)),E20-D20+(E20&lt;D20),0)+IF(AND(ISNUMBER(F20),ISNUMBER(G20)),G20-F20+(G20&lt;F20),0)+IF(AND(ISNUMBER(H20),ISNUMBER(I20)),I20-H20+(I20&lt;H20),0)+IF(AND(ISNUMBER(J20),ISNUMBER(K20)),K20-J20+(K20&lt;J20),0)+IF(AND(ISNUMBER(L20),ISNUMBER(M20)),M20-L20+(M20&lt;L20),0)+IF(AND(ISNUMBER(N20),ISNUMBER(O20)),O20-N20+(O20&lt;N20),0)+IF(AND(ISNUMBER(P20),ISNUMBER(Q20)),Q20-P20+(Q20&lt;P20),0))*24</f>
        <v>0</v>
      </c>
      <c r="S20" s="48"/>
      <c r="T20" s="48"/>
      <c r="U20" s="48"/>
      <c r="V20" s="48"/>
    </row>
    <row r="21" customFormat="false" ht="18.75" hidden="false" customHeight="true" outlineLevel="0" collapsed="false">
      <c r="A21" s="42"/>
      <c r="B21" s="42"/>
      <c r="C21" s="36" t="s">
        <v>19</v>
      </c>
      <c r="D21" s="37"/>
      <c r="E21" s="37"/>
      <c r="F21" s="37"/>
      <c r="G21" s="37"/>
      <c r="H21" s="37"/>
      <c r="I21" s="37"/>
      <c r="J21" s="37"/>
      <c r="K21" s="37"/>
      <c r="L21" s="37"/>
      <c r="M21" s="37"/>
      <c r="N21" s="37"/>
      <c r="O21" s="37"/>
      <c r="P21" s="37"/>
      <c r="Q21" s="37"/>
      <c r="R21" s="38" t="n">
        <f aca="false">(IF(AND(ISNUMBER(D21),ISNUMBER(E21)),E21-D21+(E21&lt;D21),0)+IF(AND(ISNUMBER(F21),ISNUMBER(G21)),G21-F21+(G21&lt;F21),0)+IF(AND(ISNUMBER(H21),ISNUMBER(I21)),I21-H21+(I21&lt;H21),0)+IF(AND(ISNUMBER(J21),ISNUMBER(K21)),K21-J21+(K21&lt;J21),0)+IF(AND(ISNUMBER(L21),ISNUMBER(M21)),M21-L21+(M21&lt;L21),0)+IF(AND(ISNUMBER(N21),ISNUMBER(O21)),O21-N21+(O21&lt;N21),0)+IF(AND(ISNUMBER(P21),ISNUMBER(Q21)),Q21-P21+(Q21&lt;P21),0))*24</f>
        <v>0</v>
      </c>
      <c r="S21" s="48"/>
      <c r="T21" s="48"/>
      <c r="U21" s="48"/>
      <c r="V21" s="48"/>
    </row>
    <row r="22" customFormat="false" ht="18.75" hidden="false" customHeight="true" outlineLevel="0" collapsed="false">
      <c r="A22" s="42"/>
      <c r="B22" s="42"/>
      <c r="C22" s="39" t="s">
        <v>20</v>
      </c>
      <c r="D22" s="40"/>
      <c r="E22" s="40"/>
      <c r="F22" s="40"/>
      <c r="G22" s="40"/>
      <c r="H22" s="40"/>
      <c r="I22" s="40"/>
      <c r="J22" s="40"/>
      <c r="K22" s="40"/>
      <c r="L22" s="40"/>
      <c r="M22" s="40"/>
      <c r="N22" s="40"/>
      <c r="O22" s="40"/>
      <c r="P22" s="40"/>
      <c r="Q22" s="40"/>
      <c r="R22" s="41"/>
      <c r="S22" s="48"/>
      <c r="T22" s="48"/>
      <c r="U22" s="48"/>
      <c r="V22" s="48"/>
    </row>
    <row r="23" customFormat="false" ht="18.75" hidden="false" customHeight="true" outlineLevel="0" collapsed="false">
      <c r="A23" s="42" t="str">
        <f aca="false">IF('Récap mensuel'!$A$10="","",'Récap mensuel'!$A$10)</f>
        <v>Préparatrice 2</v>
      </c>
      <c r="B23" s="43" t="str">
        <f aca="false">IF('Récap mensuel'!$B$10="","",'Récap mensuel'!$B$10)</f>
        <v>GARCIA Lucie</v>
      </c>
      <c r="C23" s="44" t="s">
        <v>16</v>
      </c>
      <c r="D23" s="45" t="n">
        <v>0.354166666666667</v>
      </c>
      <c r="E23" s="45" t="n">
        <v>0.520833333333333</v>
      </c>
      <c r="F23" s="45" t="n">
        <v>0.354166666666667</v>
      </c>
      <c r="G23" s="45" t="n">
        <v>0.520833333333333</v>
      </c>
      <c r="H23" s="45"/>
      <c r="I23" s="45"/>
      <c r="J23" s="45"/>
      <c r="K23" s="45"/>
      <c r="L23" s="45"/>
      <c r="M23" s="45"/>
      <c r="N23" s="46"/>
      <c r="O23" s="46"/>
      <c r="P23" s="46"/>
      <c r="Q23" s="46"/>
      <c r="R23" s="47" t="n">
        <f aca="false">(IF(AND(ISNUMBER(D23),ISNUMBER(E23)),E23-D23+(E23&lt;D23),0)+IF(AND(ISNUMBER(F23),ISNUMBER(G23)),G23-F23+(G23&lt;F23),0)+IF(AND(ISNUMBER(H23),ISNUMBER(I23)),I23-H23+(I23&lt;H23),0)+IF(AND(ISNUMBER(J23),ISNUMBER(K23)),K23-J23+(K23&lt;J23),0)+IF(AND(ISNUMBER(L23),ISNUMBER(M23)),M23-L23+(M23&lt;L23),0)+IF(AND(ISNUMBER(N23),ISNUMBER(O23)),O23-N23+(O23&lt;N23),0)+IF(AND(ISNUMBER(P23),ISNUMBER(Q23)),Q23-P23+(Q23&lt;P23),0))*24</f>
        <v>8</v>
      </c>
      <c r="S23" s="48" t="n">
        <f aca="false">R23+R24+R25+R26</f>
        <v>14</v>
      </c>
      <c r="T23" s="49" t="n">
        <f aca="false">'Récap mensuel'!$C$10</f>
        <v>35</v>
      </c>
      <c r="U23" s="50" t="n">
        <f aca="false">(D27="CP")*1+(F27="CP")*1+(H27="CP")*1+(J27="CP")*1+(L27="CP")*1+(N27="CP")*1+(P27="CP")*1</f>
        <v>0</v>
      </c>
      <c r="V23" s="51" t="n">
        <f aca="false">(D27&lt;&gt;"")*(D27&lt;&gt;"CP")*1+(F27&lt;&gt;"")*(F27&lt;&gt;"CP")*1+(H27&lt;&gt;"")*(H27&lt;&gt;"CP")*1+(J27&lt;&gt;"")*(J27&lt;&gt;"CP")*1+(L27&lt;&gt;"")*(L27&lt;&gt;"CP")*1+(N27&lt;&gt;"")*(N27&lt;&gt;"CP")*1+(P27&lt;&gt;"")*(P27&lt;&gt;"CP")*1</f>
        <v>0</v>
      </c>
    </row>
    <row r="24" customFormat="false" ht="18.75" hidden="false" customHeight="true" outlineLevel="0" collapsed="false">
      <c r="A24" s="42"/>
      <c r="B24" s="42"/>
      <c r="C24" s="29" t="s">
        <v>17</v>
      </c>
      <c r="D24" s="30" t="n">
        <v>0.583333333333333</v>
      </c>
      <c r="E24" s="30" t="n">
        <v>0.708333333333333</v>
      </c>
      <c r="F24" s="30" t="n">
        <v>0.583333333333333</v>
      </c>
      <c r="G24" s="30" t="n">
        <v>0.708333333333333</v>
      </c>
      <c r="H24" s="30"/>
      <c r="I24" s="30"/>
      <c r="J24" s="30"/>
      <c r="K24" s="30"/>
      <c r="L24" s="30"/>
      <c r="M24" s="30"/>
      <c r="N24" s="31"/>
      <c r="O24" s="31"/>
      <c r="P24" s="31"/>
      <c r="Q24" s="31"/>
      <c r="R24" s="32" t="n">
        <f aca="false">(IF(AND(ISNUMBER(D24),ISNUMBER(E24)),E24-D24+(E24&lt;D24),0)+IF(AND(ISNUMBER(F24),ISNUMBER(G24)),G24-F24+(G24&lt;F24),0)+IF(AND(ISNUMBER(H24),ISNUMBER(I24)),I24-H24+(I24&lt;H24),0)+IF(AND(ISNUMBER(J24),ISNUMBER(K24)),K24-J24+(K24&lt;J24),0)+IF(AND(ISNUMBER(L24),ISNUMBER(M24)),M24-L24+(M24&lt;L24),0)+IF(AND(ISNUMBER(N24),ISNUMBER(O24)),O24-N24+(O24&lt;N24),0)+IF(AND(ISNUMBER(P24),ISNUMBER(Q24)),Q24-P24+(Q24&lt;P24),0))*24</f>
        <v>6</v>
      </c>
      <c r="S24" s="48"/>
      <c r="T24" s="48"/>
      <c r="U24" s="48"/>
      <c r="V24" s="48"/>
    </row>
    <row r="25" customFormat="false" ht="18.75" hidden="false" customHeight="true" outlineLevel="0" collapsed="false">
      <c r="A25" s="42"/>
      <c r="B25" s="42"/>
      <c r="C25" s="33" t="s">
        <v>18</v>
      </c>
      <c r="D25" s="34"/>
      <c r="E25" s="34"/>
      <c r="F25" s="34"/>
      <c r="G25" s="34"/>
      <c r="H25" s="34"/>
      <c r="I25" s="34"/>
      <c r="J25" s="34"/>
      <c r="K25" s="34"/>
      <c r="L25" s="34"/>
      <c r="M25" s="34"/>
      <c r="N25" s="34"/>
      <c r="O25" s="34"/>
      <c r="P25" s="34"/>
      <c r="Q25" s="34"/>
      <c r="R25" s="35" t="n">
        <f aca="false">(IF(AND(ISNUMBER(D25),ISNUMBER(E25)),E25-D25+(E25&lt;D25),0)+IF(AND(ISNUMBER(F25),ISNUMBER(G25)),G25-F25+(G25&lt;F25),0)+IF(AND(ISNUMBER(H25),ISNUMBER(I25)),I25-H25+(I25&lt;H25),0)+IF(AND(ISNUMBER(J25),ISNUMBER(K25)),K25-J25+(K25&lt;J25),0)+IF(AND(ISNUMBER(L25),ISNUMBER(M25)),M25-L25+(M25&lt;L25),0)+IF(AND(ISNUMBER(N25),ISNUMBER(O25)),O25-N25+(O25&lt;N25),0)+IF(AND(ISNUMBER(P25),ISNUMBER(Q25)),Q25-P25+(Q25&lt;P25),0))*24</f>
        <v>0</v>
      </c>
      <c r="S25" s="48"/>
      <c r="T25" s="48"/>
      <c r="U25" s="48"/>
      <c r="V25" s="48"/>
    </row>
    <row r="26" customFormat="false" ht="18.75" hidden="false" customHeight="true" outlineLevel="0" collapsed="false">
      <c r="A26" s="42"/>
      <c r="B26" s="42"/>
      <c r="C26" s="36" t="s">
        <v>19</v>
      </c>
      <c r="D26" s="37"/>
      <c r="E26" s="37"/>
      <c r="F26" s="37"/>
      <c r="G26" s="37"/>
      <c r="H26" s="37"/>
      <c r="I26" s="37"/>
      <c r="J26" s="37"/>
      <c r="K26" s="37"/>
      <c r="L26" s="37"/>
      <c r="M26" s="37"/>
      <c r="N26" s="37"/>
      <c r="O26" s="37"/>
      <c r="P26" s="37"/>
      <c r="Q26" s="37"/>
      <c r="R26" s="38" t="n">
        <f aca="false">(IF(AND(ISNUMBER(D26),ISNUMBER(E26)),E26-D26+(E26&lt;D26),0)+IF(AND(ISNUMBER(F26),ISNUMBER(G26)),G26-F26+(G26&lt;F26),0)+IF(AND(ISNUMBER(H26),ISNUMBER(I26)),I26-H26+(I26&lt;H26),0)+IF(AND(ISNUMBER(J26),ISNUMBER(K26)),K26-J26+(K26&lt;J26),0)+IF(AND(ISNUMBER(L26),ISNUMBER(M26)),M26-L26+(M26&lt;L26),0)+IF(AND(ISNUMBER(N26),ISNUMBER(O26)),O26-N26+(O26&lt;N26),0)+IF(AND(ISNUMBER(P26),ISNUMBER(Q26)),Q26-P26+(Q26&lt;P26),0))*24</f>
        <v>0</v>
      </c>
      <c r="S26" s="48"/>
      <c r="T26" s="48"/>
      <c r="U26" s="48"/>
      <c r="V26" s="48"/>
    </row>
    <row r="27" customFormat="false" ht="18.75" hidden="false" customHeight="true" outlineLevel="0" collapsed="false">
      <c r="A27" s="42"/>
      <c r="B27" s="42"/>
      <c r="C27" s="39" t="s">
        <v>20</v>
      </c>
      <c r="D27" s="40"/>
      <c r="E27" s="40"/>
      <c r="F27" s="40"/>
      <c r="G27" s="40"/>
      <c r="H27" s="40"/>
      <c r="I27" s="40"/>
      <c r="J27" s="40"/>
      <c r="K27" s="40"/>
      <c r="L27" s="40"/>
      <c r="M27" s="40"/>
      <c r="N27" s="40"/>
      <c r="O27" s="40"/>
      <c r="P27" s="40"/>
      <c r="Q27" s="40"/>
      <c r="R27" s="41"/>
      <c r="S27" s="48"/>
      <c r="T27" s="48"/>
      <c r="U27" s="48"/>
      <c r="V27" s="48"/>
    </row>
    <row r="28" customFormat="false" ht="18.75" hidden="false" customHeight="true" outlineLevel="0" collapsed="false">
      <c r="A28" s="42" t="str">
        <f aca="false">IF('Récap mensuel'!$A$11="","",'Récap mensuel'!$A$11)</f>
        <v>Logisticien</v>
      </c>
      <c r="B28" s="43" t="str">
        <f aca="false">IF('Récap mensuel'!$B$11="","",'Récap mensuel'!$B$11)</f>
        <v>PETIT Thomas</v>
      </c>
      <c r="C28" s="44" t="s">
        <v>16</v>
      </c>
      <c r="D28" s="45" t="n">
        <v>0.333333333333333</v>
      </c>
      <c r="E28" s="45" t="n">
        <v>0.5</v>
      </c>
      <c r="F28" s="45"/>
      <c r="G28" s="45"/>
      <c r="H28" s="45"/>
      <c r="I28" s="45"/>
      <c r="J28" s="45"/>
      <c r="K28" s="45"/>
      <c r="L28" s="45"/>
      <c r="M28" s="45"/>
      <c r="N28" s="46"/>
      <c r="O28" s="46"/>
      <c r="P28" s="46"/>
      <c r="Q28" s="46"/>
      <c r="R28" s="47" t="n">
        <f aca="false">(IF(AND(ISNUMBER(D28),ISNUMBER(E28)),E28-D28+(E28&lt;D28),0)+IF(AND(ISNUMBER(F28),ISNUMBER(G28)),G28-F28+(G28&lt;F28),0)+IF(AND(ISNUMBER(H28),ISNUMBER(I28)),I28-H28+(I28&lt;H28),0)+IF(AND(ISNUMBER(J28),ISNUMBER(K28)),K28-J28+(K28&lt;J28),0)+IF(AND(ISNUMBER(L28),ISNUMBER(M28)),M28-L28+(M28&lt;L28),0)+IF(AND(ISNUMBER(N28),ISNUMBER(O28)),O28-N28+(O28&lt;N28),0)+IF(AND(ISNUMBER(P28),ISNUMBER(Q28)),Q28-P28+(Q28&lt;P28),0))*24</f>
        <v>4</v>
      </c>
      <c r="S28" s="48" t="n">
        <f aca="false">R28+R29+R30+R31</f>
        <v>6.5</v>
      </c>
      <c r="T28" s="49" t="n">
        <f aca="false">'Récap mensuel'!$C$11</f>
        <v>28</v>
      </c>
      <c r="U28" s="50" t="n">
        <f aca="false">(D32="CP")*1+(F32="CP")*1+(H32="CP")*1+(J32="CP")*1+(L32="CP")*1+(N32="CP")*1+(P32="CP")*1</f>
        <v>0</v>
      </c>
      <c r="V28" s="51" t="n">
        <f aca="false">(D32&lt;&gt;"")*(D32&lt;&gt;"CP")*1+(F32&lt;&gt;"")*(F32&lt;&gt;"CP")*1+(H32&lt;&gt;"")*(H32&lt;&gt;"CP")*1+(J32&lt;&gt;"")*(J32&lt;&gt;"CP")*1+(L32&lt;&gt;"")*(L32&lt;&gt;"CP")*1+(N32&lt;&gt;"")*(N32&lt;&gt;"CP")*1+(P32&lt;&gt;"")*(P32&lt;&gt;"CP")*1</f>
        <v>1</v>
      </c>
    </row>
    <row r="29" customFormat="false" ht="18.75" hidden="false" customHeight="true" outlineLevel="0" collapsed="false">
      <c r="A29" s="42"/>
      <c r="B29" s="42"/>
      <c r="C29" s="29" t="s">
        <v>17</v>
      </c>
      <c r="D29" s="30" t="n">
        <v>0.5625</v>
      </c>
      <c r="E29" s="30" t="n">
        <v>0.666666666666667</v>
      </c>
      <c r="F29" s="30"/>
      <c r="G29" s="30"/>
      <c r="H29" s="30"/>
      <c r="I29" s="30"/>
      <c r="J29" s="30"/>
      <c r="K29" s="30"/>
      <c r="L29" s="30"/>
      <c r="M29" s="30"/>
      <c r="N29" s="31"/>
      <c r="O29" s="31"/>
      <c r="P29" s="31"/>
      <c r="Q29" s="31"/>
      <c r="R29" s="32" t="n">
        <f aca="false">(IF(AND(ISNUMBER(D29),ISNUMBER(E29)),E29-D29+(E29&lt;D29),0)+IF(AND(ISNUMBER(F29),ISNUMBER(G29)),G29-F29+(G29&lt;F29),0)+IF(AND(ISNUMBER(H29),ISNUMBER(I29)),I29-H29+(I29&lt;H29),0)+IF(AND(ISNUMBER(J29),ISNUMBER(K29)),K29-J29+(K29&lt;J29),0)+IF(AND(ISNUMBER(L29),ISNUMBER(M29)),M29-L29+(M29&lt;L29),0)+IF(AND(ISNUMBER(N29),ISNUMBER(O29)),O29-N29+(O29&lt;N29),0)+IF(AND(ISNUMBER(P29),ISNUMBER(Q29)),Q29-P29+(Q29&lt;P29),0))*24</f>
        <v>2.5</v>
      </c>
      <c r="S29" s="48"/>
      <c r="T29" s="48"/>
      <c r="U29" s="48"/>
      <c r="V29" s="48"/>
    </row>
    <row r="30" customFormat="false" ht="18.75" hidden="false" customHeight="true" outlineLevel="0" collapsed="false">
      <c r="A30" s="42"/>
      <c r="B30" s="42"/>
      <c r="C30" s="33" t="s">
        <v>18</v>
      </c>
      <c r="D30" s="34"/>
      <c r="E30" s="34"/>
      <c r="F30" s="34"/>
      <c r="G30" s="34"/>
      <c r="H30" s="34"/>
      <c r="I30" s="34"/>
      <c r="J30" s="34"/>
      <c r="K30" s="34"/>
      <c r="L30" s="34"/>
      <c r="M30" s="34"/>
      <c r="N30" s="34"/>
      <c r="O30" s="34"/>
      <c r="P30" s="34"/>
      <c r="Q30" s="34"/>
      <c r="R30" s="35" t="n">
        <f aca="false">(IF(AND(ISNUMBER(D30),ISNUMBER(E30)),E30-D30+(E30&lt;D30),0)+IF(AND(ISNUMBER(F30),ISNUMBER(G30)),G30-F30+(G30&lt;F30),0)+IF(AND(ISNUMBER(H30),ISNUMBER(I30)),I30-H30+(I30&lt;H30),0)+IF(AND(ISNUMBER(J30),ISNUMBER(K30)),K30-J30+(K30&lt;J30),0)+IF(AND(ISNUMBER(L30),ISNUMBER(M30)),M30-L30+(M30&lt;L30),0)+IF(AND(ISNUMBER(N30),ISNUMBER(O30)),O30-N30+(O30&lt;N30),0)+IF(AND(ISNUMBER(P30),ISNUMBER(Q30)),Q30-P30+(Q30&lt;P30),0))*24</f>
        <v>0</v>
      </c>
      <c r="S30" s="48"/>
      <c r="T30" s="48"/>
      <c r="U30" s="48"/>
      <c r="V30" s="48"/>
    </row>
    <row r="31" customFormat="false" ht="18.75" hidden="false" customHeight="true" outlineLevel="0" collapsed="false">
      <c r="A31" s="42"/>
      <c r="B31" s="42"/>
      <c r="C31" s="36" t="s">
        <v>19</v>
      </c>
      <c r="D31" s="37"/>
      <c r="E31" s="37"/>
      <c r="F31" s="37"/>
      <c r="G31" s="37"/>
      <c r="H31" s="37"/>
      <c r="I31" s="37"/>
      <c r="J31" s="37"/>
      <c r="K31" s="37"/>
      <c r="L31" s="37"/>
      <c r="M31" s="37"/>
      <c r="N31" s="37"/>
      <c r="O31" s="37"/>
      <c r="P31" s="37"/>
      <c r="Q31" s="37"/>
      <c r="R31" s="38" t="n">
        <f aca="false">(IF(AND(ISNUMBER(D31),ISNUMBER(E31)),E31-D31+(E31&lt;D31),0)+IF(AND(ISNUMBER(F31),ISNUMBER(G31)),G31-F31+(G31&lt;F31),0)+IF(AND(ISNUMBER(H31),ISNUMBER(I31)),I31-H31+(I31&lt;H31),0)+IF(AND(ISNUMBER(J31),ISNUMBER(K31)),K31-J31+(K31&lt;J31),0)+IF(AND(ISNUMBER(L31),ISNUMBER(M31)),M31-L31+(M31&lt;L31),0)+IF(AND(ISNUMBER(N31),ISNUMBER(O31)),O31-N31+(O31&lt;N31),0)+IF(AND(ISNUMBER(P31),ISNUMBER(Q31)),Q31-P31+(Q31&lt;P31),0))*24</f>
        <v>0</v>
      </c>
      <c r="S31" s="48"/>
      <c r="T31" s="48"/>
      <c r="U31" s="48"/>
      <c r="V31" s="48"/>
    </row>
    <row r="32" customFormat="false" ht="18.75" hidden="false" customHeight="true" outlineLevel="0" collapsed="false">
      <c r="A32" s="42"/>
      <c r="B32" s="42"/>
      <c r="C32" s="39" t="s">
        <v>20</v>
      </c>
      <c r="D32" s="40"/>
      <c r="E32" s="40"/>
      <c r="F32" s="40" t="s">
        <v>40</v>
      </c>
      <c r="G32" s="40"/>
      <c r="H32" s="40"/>
      <c r="I32" s="40"/>
      <c r="J32" s="40"/>
      <c r="K32" s="40"/>
      <c r="L32" s="40"/>
      <c r="M32" s="40"/>
      <c r="N32" s="40"/>
      <c r="O32" s="40"/>
      <c r="P32" s="40"/>
      <c r="Q32" s="40"/>
      <c r="R32" s="41"/>
      <c r="S32" s="48"/>
      <c r="T32" s="48"/>
      <c r="U32" s="48"/>
      <c r="V32" s="48"/>
    </row>
    <row r="34" customFormat="false" ht="21" hidden="false" customHeight="true" outlineLevel="0" collapsed="false">
      <c r="A34" s="52" t="s">
        <v>22</v>
      </c>
      <c r="B34" s="52"/>
      <c r="C34" s="52"/>
      <c r="D34" s="53" t="n">
        <f aca="false">IF(COUNT(D8,D10,D11)&gt;0,1,0)+IF(COUNT(D13,D15,D16)&gt;0,1,0)+IF(COUNT(D18,D20,D21)&gt;0,1,0)+IF(COUNT(D23,D25,D26)&gt;0,1,0)+IF(COUNT(D28,D30,D31)&gt;0,1,0)</f>
        <v>5</v>
      </c>
      <c r="E34" s="53"/>
      <c r="F34" s="53" t="n">
        <f aca="false">IF(COUNT(F8,F10,F11)&gt;0,1,0)+IF(COUNT(F13,F15,F16)&gt;0,1,0)+IF(COUNT(F18,F20,F21)&gt;0,1,0)+IF(COUNT(F23,F25,F26)&gt;0,1,0)+IF(COUNT(F28,F30,F31)&gt;0,1,0)</f>
        <v>4</v>
      </c>
      <c r="G34" s="53"/>
      <c r="H34" s="53" t="n">
        <f aca="false">IF(COUNT(H8,H10,H11)&gt;0,1,0)+IF(COUNT(H13,H15,H16)&gt;0,1,0)+IF(COUNT(H18,H20,H21)&gt;0,1,0)+IF(COUNT(H23,H25,H26)&gt;0,1,0)+IF(COUNT(H28,H30,H31)&gt;0,1,0)</f>
        <v>0</v>
      </c>
      <c r="I34" s="53"/>
      <c r="J34" s="53" t="n">
        <f aca="false">IF(COUNT(J8,J10,J11)&gt;0,1,0)+IF(COUNT(J13,J15,J16)&gt;0,1,0)+IF(COUNT(J18,J20,J21)&gt;0,1,0)+IF(COUNT(J23,J25,J26)&gt;0,1,0)+IF(COUNT(J28,J30,J31)&gt;0,1,0)</f>
        <v>0</v>
      </c>
      <c r="K34" s="53"/>
      <c r="L34" s="53" t="n">
        <f aca="false">IF(COUNT(L8,L10,L11)&gt;0,1,0)+IF(COUNT(L13,L15,L16)&gt;0,1,0)+IF(COUNT(L18,L20,L21)&gt;0,1,0)+IF(COUNT(L23,L25,L26)&gt;0,1,0)+IF(COUNT(L28,L30,L31)&gt;0,1,0)</f>
        <v>0</v>
      </c>
      <c r="M34" s="53"/>
      <c r="N34" s="53" t="n">
        <f aca="false">IF(COUNT(N8,N10,N11)&gt;0,1,0)+IF(COUNT(N13,N15,N16)&gt;0,1,0)+IF(COUNT(N18,N20,N21)&gt;0,1,0)+IF(COUNT(N23,N25,N26)&gt;0,1,0)+IF(COUNT(N28,N30,N31)&gt;0,1,0)</f>
        <v>0</v>
      </c>
      <c r="O34" s="53"/>
      <c r="P34" s="53" t="n">
        <f aca="false">IF(COUNT(P8,P10,P11)&gt;0,1,0)+IF(COUNT(P13,P15,P16)&gt;0,1,0)+IF(COUNT(P18,P20,P21)&gt;0,1,0)+IF(COUNT(P23,P25,P26)&gt;0,1,0)+IF(COUNT(P28,P30,P31)&gt;0,1,0)</f>
        <v>0</v>
      </c>
      <c r="Q34" s="53"/>
      <c r="R34" s="54" t="s">
        <v>23</v>
      </c>
      <c r="S34" s="54"/>
      <c r="T34" s="54"/>
      <c r="U34" s="54"/>
      <c r="V34" s="54"/>
    </row>
    <row r="35" customFormat="false" ht="21" hidden="false" customHeight="true" outlineLevel="0" collapsed="false">
      <c r="A35" s="52" t="s">
        <v>24</v>
      </c>
      <c r="B35" s="52"/>
      <c r="C35" s="52"/>
      <c r="D35" s="53" t="n">
        <f aca="false">IF(COUNT(D9,D10,D11)&gt;0,1,0)+IF(COUNT(D14,D15,D16)&gt;0,1,0)+IF(COUNT(D19,D20,D21)&gt;0,1,0)+IF(COUNT(D24,D25,D26)&gt;0,1,0)+IF(COUNT(D29,D30,D31)&gt;0,1,0)</f>
        <v>5</v>
      </c>
      <c r="E35" s="53"/>
      <c r="F35" s="53" t="n">
        <f aca="false">IF(COUNT(F9,F10,F11)&gt;0,1,0)+IF(COUNT(F14,F15,F16)&gt;0,1,0)+IF(COUNT(F19,F20,F21)&gt;0,1,0)+IF(COUNT(F24,F25,F26)&gt;0,1,0)+IF(COUNT(F29,F30,F31)&gt;0,1,0)</f>
        <v>4</v>
      </c>
      <c r="G35" s="53"/>
      <c r="H35" s="53" t="n">
        <f aca="false">IF(COUNT(H9,H10,H11)&gt;0,1,0)+IF(COUNT(H14,H15,H16)&gt;0,1,0)+IF(COUNT(H19,H20,H21)&gt;0,1,0)+IF(COUNT(H24,H25,H26)&gt;0,1,0)+IF(COUNT(H29,H30,H31)&gt;0,1,0)</f>
        <v>0</v>
      </c>
      <c r="I35" s="53"/>
      <c r="J35" s="53" t="n">
        <f aca="false">IF(COUNT(J9,J10,J11)&gt;0,1,0)+IF(COUNT(J14,J15,J16)&gt;0,1,0)+IF(COUNT(J19,J20,J21)&gt;0,1,0)+IF(COUNT(J24,J25,J26)&gt;0,1,0)+IF(COUNT(J29,J30,J31)&gt;0,1,0)</f>
        <v>0</v>
      </c>
      <c r="K35" s="53"/>
      <c r="L35" s="53" t="n">
        <f aca="false">IF(COUNT(L9,L10,L11)&gt;0,1,0)+IF(COUNT(L14,L15,L16)&gt;0,1,0)+IF(COUNT(L19,L20,L21)&gt;0,1,0)+IF(COUNT(L24,L25,L26)&gt;0,1,0)+IF(COUNT(L29,L30,L31)&gt;0,1,0)</f>
        <v>0</v>
      </c>
      <c r="M35" s="53"/>
      <c r="N35" s="53" t="n">
        <f aca="false">IF(COUNT(N9,N10,N11)&gt;0,1,0)+IF(COUNT(N14,N15,N16)&gt;0,1,0)+IF(COUNT(N19,N20,N21)&gt;0,1,0)+IF(COUNT(N24,N25,N26)&gt;0,1,0)+IF(COUNT(N29,N30,N31)&gt;0,1,0)</f>
        <v>0</v>
      </c>
      <c r="O35" s="53"/>
      <c r="P35" s="53" t="n">
        <f aca="false">IF(COUNT(P9,P10,P11)&gt;0,1,0)+IF(COUNT(P14,P15,P16)&gt;0,1,0)+IF(COUNT(P19,P20,P21)&gt;0,1,0)+IF(COUNT(P24,P25,P26)&gt;0,1,0)+IF(COUNT(P29,P30,P31)&gt;0,1,0)</f>
        <v>0</v>
      </c>
      <c r="Q35" s="53"/>
      <c r="R35" s="54" t="s">
        <v>23</v>
      </c>
      <c r="S35" s="54"/>
      <c r="T35" s="54"/>
      <c r="U35" s="54"/>
      <c r="V35" s="54"/>
    </row>
    <row r="36" customFormat="false" ht="21" hidden="false" customHeight="true" outlineLevel="0" collapsed="false">
      <c r="A36" s="55" t="s">
        <v>25</v>
      </c>
      <c r="B36" s="55"/>
      <c r="C36" s="55"/>
      <c r="D36" s="56" t="n">
        <f aca="false">(IF(AND(ISNUMBER(D8),ISNUMBER(E8)),E8-D8+(E8&lt;D8),0)+IF(AND(ISNUMBER(D9),ISNUMBER(E9)),E9-D9+(E9&lt;D9),0)+IF(AND(ISNUMBER(D10),ISNUMBER(E10)),E10-D10+(E10&lt;D10),0)+IF(AND(ISNUMBER(D11),ISNUMBER(E11)),E11-D11+(E11&lt;D11),0)+IF(AND(ISNUMBER(D13),ISNUMBER(E13)),E13-D13+(E13&lt;D13),0)+IF(AND(ISNUMBER(D14),ISNUMBER(E14)),E14-D14+(E14&lt;D14),0)+IF(AND(ISNUMBER(D15),ISNUMBER(E15)),E15-D15+(E15&lt;D15),0)+IF(AND(ISNUMBER(D16),ISNUMBER(E16)),E16-D16+(E16&lt;D16),0)+IF(AND(ISNUMBER(D18),ISNUMBER(E18)),E18-D18+(E18&lt;D18),0)+IF(AND(ISNUMBER(D19),ISNUMBER(E19)),E19-D19+(E19&lt;D19),0)+IF(AND(ISNUMBER(D20),ISNUMBER(E20)),E20-D20+(E20&lt;D20),0)+IF(AND(ISNUMBER(D21),ISNUMBER(E21)),E21-D21+(E21&lt;D21),0)+IF(AND(ISNUMBER(D23),ISNUMBER(E23)),E23-D23+(E23&lt;D23),0)+IF(AND(ISNUMBER(D24),ISNUMBER(E24)),E24-D24+(E24&lt;D24),0)+IF(AND(ISNUMBER(D25),ISNUMBER(E25)),E25-D25+(E25&lt;D25),0)+IF(AND(ISNUMBER(D26),ISNUMBER(E26)),E26-D26+(E26&lt;D26),0)+IF(AND(ISNUMBER(D28),ISNUMBER(E28)),E28-D28+(E28&lt;D28),0)+IF(AND(ISNUMBER(D29),ISNUMBER(E29)),E29-D29+(E29&lt;D29),0)+IF(AND(ISNUMBER(D30),ISNUMBER(E30)),E30-D30+(E30&lt;D30),0)+IF(AND(ISNUMBER(D31),ISNUMBER(E31)),E31-D31+(E31&lt;D31),0))*24</f>
        <v>39.5</v>
      </c>
      <c r="E36" s="56"/>
      <c r="F36" s="56" t="n">
        <f aca="false">(IF(AND(ISNUMBER(F8),ISNUMBER(G8)),G8-F8+(G8&lt;F8),0)+IF(AND(ISNUMBER(F9),ISNUMBER(G9)),G9-F9+(G9&lt;F9),0)+IF(AND(ISNUMBER(F10),ISNUMBER(G10)),G10-F10+(G10&lt;F10),0)+IF(AND(ISNUMBER(F11),ISNUMBER(G11)),G11-F11+(G11&lt;F11),0)+IF(AND(ISNUMBER(F13),ISNUMBER(G13)),G13-F13+(G13&lt;F13),0)+IF(AND(ISNUMBER(F14),ISNUMBER(G14)),G14-F14+(G14&lt;F14),0)+IF(AND(ISNUMBER(F15),ISNUMBER(G15)),G15-F15+(G15&lt;F15),0)+IF(AND(ISNUMBER(F16),ISNUMBER(G16)),G16-F16+(G16&lt;F16),0)+IF(AND(ISNUMBER(F18),ISNUMBER(G18)),G18-F18+(G18&lt;F18),0)+IF(AND(ISNUMBER(F19),ISNUMBER(G19)),G19-F19+(G19&lt;F19),0)+IF(AND(ISNUMBER(F20),ISNUMBER(G20)),G20-F20+(G20&lt;F20),0)+IF(AND(ISNUMBER(F21),ISNUMBER(G21)),G21-F21+(G21&lt;F21),0)+IF(AND(ISNUMBER(F23),ISNUMBER(G23)),G23-F23+(G23&lt;F23),0)+IF(AND(ISNUMBER(F24),ISNUMBER(G24)),G24-F24+(G24&lt;F24),0)+IF(AND(ISNUMBER(F25),ISNUMBER(G25)),G25-F25+(G25&lt;F25),0)+IF(AND(ISNUMBER(F26),ISNUMBER(G26)),G26-F26+(G26&lt;F26),0)+IF(AND(ISNUMBER(F28),ISNUMBER(G28)),G28-F28+(G28&lt;F28),0)+IF(AND(ISNUMBER(F29),ISNUMBER(G29)),G29-F29+(G29&lt;F29),0)+IF(AND(ISNUMBER(F30),ISNUMBER(G30)),G30-F30+(G30&lt;F30),0)+IF(AND(ISNUMBER(F31),ISNUMBER(G31)),G31-F31+(G31&lt;F31),0))*24</f>
        <v>30</v>
      </c>
      <c r="G36" s="56"/>
      <c r="H36" s="56" t="n">
        <f aca="false">(IF(AND(ISNUMBER(H8),ISNUMBER(I8)),I8-H8+(I8&lt;H8),0)+IF(AND(ISNUMBER(H9),ISNUMBER(I9)),I9-H9+(I9&lt;H9),0)+IF(AND(ISNUMBER(H10),ISNUMBER(I10)),I10-H10+(I10&lt;H10),0)+IF(AND(ISNUMBER(H11),ISNUMBER(I11)),I11-H11+(I11&lt;H11),0)+IF(AND(ISNUMBER(H13),ISNUMBER(I13)),I13-H13+(I13&lt;H13),0)+IF(AND(ISNUMBER(H14),ISNUMBER(I14)),I14-H14+(I14&lt;H14),0)+IF(AND(ISNUMBER(H15),ISNUMBER(I15)),I15-H15+(I15&lt;H15),0)+IF(AND(ISNUMBER(H16),ISNUMBER(I16)),I16-H16+(I16&lt;H16),0)+IF(AND(ISNUMBER(H18),ISNUMBER(I18)),I18-H18+(I18&lt;H18),0)+IF(AND(ISNUMBER(H19),ISNUMBER(I19)),I19-H19+(I19&lt;H19),0)+IF(AND(ISNUMBER(H20),ISNUMBER(I20)),I20-H20+(I20&lt;H20),0)+IF(AND(ISNUMBER(H21),ISNUMBER(I21)),I21-H21+(I21&lt;H21),0)+IF(AND(ISNUMBER(H23),ISNUMBER(I23)),I23-H23+(I23&lt;H23),0)+IF(AND(ISNUMBER(H24),ISNUMBER(I24)),I24-H24+(I24&lt;H24),0)+IF(AND(ISNUMBER(H25),ISNUMBER(I25)),I25-H25+(I25&lt;H25),0)+IF(AND(ISNUMBER(H26),ISNUMBER(I26)),I26-H26+(I26&lt;H26),0)+IF(AND(ISNUMBER(H28),ISNUMBER(I28)),I28-H28+(I28&lt;H28),0)+IF(AND(ISNUMBER(H29),ISNUMBER(I29)),I29-H29+(I29&lt;H29),0)+IF(AND(ISNUMBER(H30),ISNUMBER(I30)),I30-H30+(I30&lt;H30),0)+IF(AND(ISNUMBER(H31),ISNUMBER(I31)),I31-H31+(I31&lt;H31),0))*24</f>
        <v>0</v>
      </c>
      <c r="I36" s="56"/>
      <c r="J36" s="56" t="n">
        <f aca="false">(IF(AND(ISNUMBER(J8),ISNUMBER(K8)),K8-J8+(K8&lt;J8),0)+IF(AND(ISNUMBER(J9),ISNUMBER(K9)),K9-J9+(K9&lt;J9),0)+IF(AND(ISNUMBER(J10),ISNUMBER(K10)),K10-J10+(K10&lt;J10),0)+IF(AND(ISNUMBER(J11),ISNUMBER(K11)),K11-J11+(K11&lt;J11),0)+IF(AND(ISNUMBER(J13),ISNUMBER(K13)),K13-J13+(K13&lt;J13),0)+IF(AND(ISNUMBER(J14),ISNUMBER(K14)),K14-J14+(K14&lt;J14),0)+IF(AND(ISNUMBER(J15),ISNUMBER(K15)),K15-J15+(K15&lt;J15),0)+IF(AND(ISNUMBER(J16),ISNUMBER(K16)),K16-J16+(K16&lt;J16),0)+IF(AND(ISNUMBER(J18),ISNUMBER(K18)),K18-J18+(K18&lt;J18),0)+IF(AND(ISNUMBER(J19),ISNUMBER(K19)),K19-J19+(K19&lt;J19),0)+IF(AND(ISNUMBER(J20),ISNUMBER(K20)),K20-J20+(K20&lt;J20),0)+IF(AND(ISNUMBER(J21),ISNUMBER(K21)),K21-J21+(K21&lt;J21),0)+IF(AND(ISNUMBER(J23),ISNUMBER(K23)),K23-J23+(K23&lt;J23),0)+IF(AND(ISNUMBER(J24),ISNUMBER(K24)),K24-J24+(K24&lt;J24),0)+IF(AND(ISNUMBER(J25),ISNUMBER(K25)),K25-J25+(K25&lt;J25),0)+IF(AND(ISNUMBER(J26),ISNUMBER(K26)),K26-J26+(K26&lt;J26),0)+IF(AND(ISNUMBER(J28),ISNUMBER(K28)),K28-J28+(K28&lt;J28),0)+IF(AND(ISNUMBER(J29),ISNUMBER(K29)),K29-J29+(K29&lt;J29),0)+IF(AND(ISNUMBER(J30),ISNUMBER(K30)),K30-J30+(K30&lt;J30),0)+IF(AND(ISNUMBER(J31),ISNUMBER(K31)),K31-J31+(K31&lt;J31),0))*24</f>
        <v>0</v>
      </c>
      <c r="K36" s="56"/>
      <c r="L36" s="56" t="n">
        <f aca="false">(IF(AND(ISNUMBER(L8),ISNUMBER(M8)),M8-L8+(M8&lt;L8),0)+IF(AND(ISNUMBER(L9),ISNUMBER(M9)),M9-L9+(M9&lt;L9),0)+IF(AND(ISNUMBER(L10),ISNUMBER(M10)),M10-L10+(M10&lt;L10),0)+IF(AND(ISNUMBER(L11),ISNUMBER(M11)),M11-L11+(M11&lt;L11),0)+IF(AND(ISNUMBER(L13),ISNUMBER(M13)),M13-L13+(M13&lt;L13),0)+IF(AND(ISNUMBER(L14),ISNUMBER(M14)),M14-L14+(M14&lt;L14),0)+IF(AND(ISNUMBER(L15),ISNUMBER(M15)),M15-L15+(M15&lt;L15),0)+IF(AND(ISNUMBER(L16),ISNUMBER(M16)),M16-L16+(M16&lt;L16),0)+IF(AND(ISNUMBER(L18),ISNUMBER(M18)),M18-L18+(M18&lt;L18),0)+IF(AND(ISNUMBER(L19),ISNUMBER(M19)),M19-L19+(M19&lt;L19),0)+IF(AND(ISNUMBER(L20),ISNUMBER(M20)),M20-L20+(M20&lt;L20),0)+IF(AND(ISNUMBER(L21),ISNUMBER(M21)),M21-L21+(M21&lt;L21),0)+IF(AND(ISNUMBER(L23),ISNUMBER(M23)),M23-L23+(M23&lt;L23),0)+IF(AND(ISNUMBER(L24),ISNUMBER(M24)),M24-L24+(M24&lt;L24),0)+IF(AND(ISNUMBER(L25),ISNUMBER(M25)),M25-L25+(M25&lt;L25),0)+IF(AND(ISNUMBER(L26),ISNUMBER(M26)),M26-L26+(M26&lt;L26),0)+IF(AND(ISNUMBER(L28),ISNUMBER(M28)),M28-L28+(M28&lt;L28),0)+IF(AND(ISNUMBER(L29),ISNUMBER(M29)),M29-L29+(M29&lt;L29),0)+IF(AND(ISNUMBER(L30),ISNUMBER(M30)),M30-L30+(M30&lt;L30),0)+IF(AND(ISNUMBER(L31),ISNUMBER(M31)),M31-L31+(M31&lt;L31),0))*24</f>
        <v>0</v>
      </c>
      <c r="M36" s="56"/>
      <c r="N36" s="56" t="n">
        <f aca="false">(IF(AND(ISNUMBER(N8),ISNUMBER(O8)),O8-N8+(O8&lt;N8),0)+IF(AND(ISNUMBER(N9),ISNUMBER(O9)),O9-N9+(O9&lt;N9),0)+IF(AND(ISNUMBER(N10),ISNUMBER(O10)),O10-N10+(O10&lt;N10),0)+IF(AND(ISNUMBER(N11),ISNUMBER(O11)),O11-N11+(O11&lt;N11),0)+IF(AND(ISNUMBER(N13),ISNUMBER(O13)),O13-N13+(O13&lt;N13),0)+IF(AND(ISNUMBER(N14),ISNUMBER(O14)),O14-N14+(O14&lt;N14),0)+IF(AND(ISNUMBER(N15),ISNUMBER(O15)),O15-N15+(O15&lt;N15),0)+IF(AND(ISNUMBER(N16),ISNUMBER(O16)),O16-N16+(O16&lt;N16),0)+IF(AND(ISNUMBER(N18),ISNUMBER(O18)),O18-N18+(O18&lt;N18),0)+IF(AND(ISNUMBER(N19),ISNUMBER(O19)),O19-N19+(O19&lt;N19),0)+IF(AND(ISNUMBER(N20),ISNUMBER(O20)),O20-N20+(O20&lt;N20),0)+IF(AND(ISNUMBER(N21),ISNUMBER(O21)),O21-N21+(O21&lt;N21),0)+IF(AND(ISNUMBER(N23),ISNUMBER(O23)),O23-N23+(O23&lt;N23),0)+IF(AND(ISNUMBER(N24),ISNUMBER(O24)),O24-N24+(O24&lt;N24),0)+IF(AND(ISNUMBER(N25),ISNUMBER(O25)),O25-N25+(O25&lt;N25),0)+IF(AND(ISNUMBER(N26),ISNUMBER(O26)),O26-N26+(O26&lt;N26),0)+IF(AND(ISNUMBER(N28),ISNUMBER(O28)),O28-N28+(O28&lt;N28),0)+IF(AND(ISNUMBER(N29),ISNUMBER(O29)),O29-N29+(O29&lt;N29),0)+IF(AND(ISNUMBER(N30),ISNUMBER(O30)),O30-N30+(O30&lt;N30),0)+IF(AND(ISNUMBER(N31),ISNUMBER(O31)),O31-N31+(O31&lt;N31),0))*24</f>
        <v>0</v>
      </c>
      <c r="O36" s="56"/>
      <c r="P36" s="56" t="n">
        <f aca="false">(IF(AND(ISNUMBER(P8),ISNUMBER(Q8)),Q8-P8+(Q8&lt;P8),0)+IF(AND(ISNUMBER(P9),ISNUMBER(Q9)),Q9-P9+(Q9&lt;P9),0)+IF(AND(ISNUMBER(P10),ISNUMBER(Q10)),Q10-P10+(Q10&lt;P10),0)+IF(AND(ISNUMBER(P11),ISNUMBER(Q11)),Q11-P11+(Q11&lt;P11),0)+IF(AND(ISNUMBER(P13),ISNUMBER(Q13)),Q13-P13+(Q13&lt;P13),0)+IF(AND(ISNUMBER(P14),ISNUMBER(Q14)),Q14-P14+(Q14&lt;P14),0)+IF(AND(ISNUMBER(P15),ISNUMBER(Q15)),Q15-P15+(Q15&lt;P15),0)+IF(AND(ISNUMBER(P16),ISNUMBER(Q16)),Q16-P16+(Q16&lt;P16),0)+IF(AND(ISNUMBER(P18),ISNUMBER(Q18)),Q18-P18+(Q18&lt;P18),0)+IF(AND(ISNUMBER(P19),ISNUMBER(Q19)),Q19-P19+(Q19&lt;P19),0)+IF(AND(ISNUMBER(P20),ISNUMBER(Q20)),Q20-P20+(Q20&lt;P20),0)+IF(AND(ISNUMBER(P21),ISNUMBER(Q21)),Q21-P21+(Q21&lt;P21),0)+IF(AND(ISNUMBER(P23),ISNUMBER(Q23)),Q23-P23+(Q23&lt;P23),0)+IF(AND(ISNUMBER(P24),ISNUMBER(Q24)),Q24-P24+(Q24&lt;P24),0)+IF(AND(ISNUMBER(P25),ISNUMBER(Q25)),Q25-P25+(Q25&lt;P25),0)+IF(AND(ISNUMBER(P26),ISNUMBER(Q26)),Q26-P26+(Q26&lt;P26),0)+IF(AND(ISNUMBER(P28),ISNUMBER(Q28)),Q28-P28+(Q28&lt;P28),0)+IF(AND(ISNUMBER(P29),ISNUMBER(Q29)),Q29-P29+(Q29&lt;P29),0)+IF(AND(ISNUMBER(P30),ISNUMBER(Q30)),Q30-P30+(Q30&lt;P30),0)+IF(AND(ISNUMBER(P31),ISNUMBER(Q31)),Q31-P31+(Q31&lt;P31),0))*24</f>
        <v>0</v>
      </c>
      <c r="Q36" s="56"/>
      <c r="R36" s="57" t="n">
        <f aca="false">T4</f>
        <v>69.5</v>
      </c>
      <c r="S36" s="57"/>
      <c r="T36" s="57"/>
      <c r="U36" s="57"/>
      <c r="V36" s="57"/>
    </row>
    <row r="38" customFormat="false" ht="19.5" hidden="false" customHeight="true" outlineLevel="0" collapsed="false">
      <c r="A38" s="58" t="s">
        <v>26</v>
      </c>
      <c r="B38" s="58"/>
      <c r="C38" s="58"/>
      <c r="D38" s="58"/>
      <c r="E38" s="58"/>
      <c r="F38" s="58"/>
      <c r="G38" s="58"/>
      <c r="H38" s="58"/>
      <c r="I38" s="58"/>
      <c r="J38" s="58"/>
      <c r="K38" s="58"/>
      <c r="L38" s="58"/>
      <c r="M38" s="58"/>
      <c r="N38" s="58"/>
      <c r="O38" s="58"/>
      <c r="P38" s="58"/>
      <c r="Q38" s="58"/>
      <c r="R38" s="58"/>
      <c r="S38" s="58"/>
      <c r="T38" s="58"/>
      <c r="U38" s="58"/>
      <c r="V38" s="58"/>
    </row>
    <row r="39" customFormat="false" ht="21.75" hidden="false" customHeight="true" outlineLevel="0" collapsed="false">
      <c r="A39" s="59" t="s">
        <v>27</v>
      </c>
      <c r="B39" s="59"/>
      <c r="C39" s="59"/>
      <c r="D39" s="60" t="s">
        <v>28</v>
      </c>
      <c r="E39" s="60"/>
      <c r="F39" s="60"/>
      <c r="G39" s="60"/>
      <c r="H39" s="60"/>
      <c r="I39" s="60"/>
      <c r="J39" s="60"/>
      <c r="K39" s="60"/>
      <c r="L39" s="60"/>
      <c r="M39" s="60"/>
      <c r="N39" s="60"/>
      <c r="O39" s="60"/>
      <c r="P39" s="60"/>
      <c r="Q39" s="60"/>
      <c r="R39" s="60"/>
      <c r="S39" s="60"/>
      <c r="T39" s="60"/>
      <c r="U39" s="60"/>
      <c r="V39" s="60"/>
    </row>
    <row r="40" customFormat="false" ht="21.75" hidden="false" customHeight="true" outlineLevel="0" collapsed="false">
      <c r="A40" s="61" t="s">
        <v>29</v>
      </c>
      <c r="B40" s="61"/>
      <c r="C40" s="61"/>
      <c r="D40" s="60" t="s">
        <v>30</v>
      </c>
      <c r="E40" s="60"/>
      <c r="F40" s="60"/>
      <c r="G40" s="60"/>
      <c r="H40" s="60"/>
      <c r="I40" s="60"/>
      <c r="J40" s="60"/>
      <c r="K40" s="60"/>
      <c r="L40" s="60"/>
      <c r="M40" s="60"/>
      <c r="N40" s="60"/>
      <c r="O40" s="60"/>
      <c r="P40" s="60"/>
      <c r="Q40" s="60"/>
      <c r="R40" s="60"/>
      <c r="S40" s="60"/>
      <c r="T40" s="60"/>
      <c r="U40" s="60"/>
      <c r="V40" s="60"/>
    </row>
    <row r="41" customFormat="false" ht="21.75" hidden="false" customHeight="true" outlineLevel="0" collapsed="false">
      <c r="A41" s="62" t="s">
        <v>31</v>
      </c>
      <c r="B41" s="62"/>
      <c r="C41" s="62"/>
      <c r="D41" s="60" t="s">
        <v>32</v>
      </c>
      <c r="E41" s="60"/>
      <c r="F41" s="60"/>
      <c r="G41" s="60"/>
      <c r="H41" s="60"/>
      <c r="I41" s="60"/>
      <c r="J41" s="60"/>
      <c r="K41" s="60"/>
      <c r="L41" s="60"/>
      <c r="M41" s="60"/>
      <c r="N41" s="60"/>
      <c r="O41" s="60"/>
      <c r="P41" s="60"/>
      <c r="Q41" s="60"/>
      <c r="R41" s="60"/>
      <c r="S41" s="60"/>
      <c r="T41" s="60"/>
      <c r="U41" s="60"/>
      <c r="V41" s="60"/>
    </row>
    <row r="42" customFormat="false" ht="21.75" hidden="false" customHeight="true" outlineLevel="0" collapsed="false">
      <c r="A42" s="63" t="s">
        <v>18</v>
      </c>
      <c r="B42" s="63"/>
      <c r="C42" s="63"/>
      <c r="D42" s="60" t="s">
        <v>33</v>
      </c>
      <c r="E42" s="60"/>
      <c r="F42" s="60"/>
      <c r="G42" s="60"/>
      <c r="H42" s="60"/>
      <c r="I42" s="60"/>
      <c r="J42" s="60"/>
      <c r="K42" s="60"/>
      <c r="L42" s="60"/>
      <c r="M42" s="60"/>
      <c r="N42" s="60"/>
      <c r="O42" s="60"/>
      <c r="P42" s="60"/>
      <c r="Q42" s="60"/>
      <c r="R42" s="60"/>
      <c r="S42" s="60"/>
      <c r="T42" s="60"/>
      <c r="U42" s="60"/>
      <c r="V42" s="60"/>
    </row>
    <row r="43" customFormat="false" ht="21.75" hidden="false" customHeight="true" outlineLevel="0" collapsed="false">
      <c r="A43" s="64" t="s">
        <v>19</v>
      </c>
      <c r="B43" s="64"/>
      <c r="C43" s="64"/>
      <c r="D43" s="60" t="s">
        <v>34</v>
      </c>
      <c r="E43" s="60"/>
      <c r="F43" s="60"/>
      <c r="G43" s="60"/>
      <c r="H43" s="60"/>
      <c r="I43" s="60"/>
      <c r="J43" s="60"/>
      <c r="K43" s="60"/>
      <c r="L43" s="60"/>
      <c r="M43" s="60"/>
      <c r="N43" s="60"/>
      <c r="O43" s="60"/>
      <c r="P43" s="60"/>
      <c r="Q43" s="60"/>
      <c r="R43" s="60"/>
      <c r="S43" s="60"/>
      <c r="T43" s="60"/>
      <c r="U43" s="60"/>
      <c r="V43" s="60"/>
    </row>
    <row r="44" customFormat="false" ht="21.75" hidden="false" customHeight="true" outlineLevel="0" collapsed="false">
      <c r="A44" s="65" t="s">
        <v>20</v>
      </c>
      <c r="B44" s="65"/>
      <c r="C44" s="65"/>
      <c r="D44" s="60" t="s">
        <v>35</v>
      </c>
      <c r="E44" s="60"/>
      <c r="F44" s="60"/>
      <c r="G44" s="60"/>
      <c r="H44" s="60"/>
      <c r="I44" s="60"/>
      <c r="J44" s="60"/>
      <c r="K44" s="60"/>
      <c r="L44" s="60"/>
      <c r="M44" s="60"/>
      <c r="N44" s="60"/>
      <c r="O44" s="60"/>
      <c r="P44" s="60"/>
      <c r="Q44" s="60"/>
      <c r="R44" s="60"/>
      <c r="S44" s="60"/>
      <c r="T44" s="60"/>
      <c r="U44" s="60"/>
      <c r="V44" s="60"/>
    </row>
    <row r="45" customFormat="false" ht="21.75" hidden="false" customHeight="true" outlineLevel="0" collapsed="false">
      <c r="A45" s="66" t="s">
        <v>36</v>
      </c>
      <c r="B45" s="66"/>
      <c r="C45" s="66"/>
      <c r="D45" s="60" t="s">
        <v>37</v>
      </c>
      <c r="E45" s="60"/>
      <c r="F45" s="60"/>
      <c r="G45" s="60"/>
      <c r="H45" s="60"/>
      <c r="I45" s="60"/>
      <c r="J45" s="60"/>
      <c r="K45" s="60"/>
      <c r="L45" s="60"/>
      <c r="M45" s="60"/>
      <c r="N45" s="60"/>
      <c r="O45" s="60"/>
      <c r="P45" s="60"/>
      <c r="Q45" s="60"/>
      <c r="R45" s="60"/>
      <c r="S45" s="60"/>
      <c r="T45" s="60"/>
      <c r="U45" s="60"/>
      <c r="V45" s="60"/>
    </row>
    <row r="46" customFormat="false" ht="19.5" hidden="false" customHeight="true" outlineLevel="0" collapsed="false">
      <c r="A46" s="67" t="s">
        <v>38</v>
      </c>
      <c r="B46" s="67"/>
      <c r="C46" s="67"/>
      <c r="D46" s="67"/>
      <c r="E46" s="67"/>
      <c r="F46" s="67"/>
      <c r="G46" s="67"/>
      <c r="H46" s="67"/>
      <c r="I46" s="67"/>
      <c r="J46" s="67"/>
      <c r="K46" s="67"/>
      <c r="L46" s="67"/>
      <c r="M46" s="67"/>
      <c r="N46" s="67"/>
      <c r="O46" s="67"/>
      <c r="P46" s="67"/>
      <c r="Q46" s="67"/>
      <c r="R46" s="67"/>
      <c r="S46" s="67"/>
      <c r="T46" s="67"/>
      <c r="U46" s="67"/>
      <c r="V46" s="67"/>
    </row>
    <row r="47" customFormat="false" ht="19.5" hidden="false" customHeight="true" outlineLevel="0" collapsed="false">
      <c r="A47" s="67"/>
      <c r="B47" s="67"/>
      <c r="C47" s="67"/>
      <c r="D47" s="67"/>
      <c r="E47" s="67"/>
      <c r="F47" s="67"/>
      <c r="G47" s="67"/>
      <c r="H47" s="67"/>
      <c r="I47" s="67"/>
      <c r="J47" s="67"/>
      <c r="K47" s="67"/>
      <c r="L47" s="67"/>
      <c r="M47" s="67"/>
      <c r="N47" s="67"/>
      <c r="O47" s="67"/>
      <c r="P47" s="67"/>
      <c r="Q47" s="67"/>
      <c r="R47" s="67"/>
      <c r="S47" s="67"/>
      <c r="T47" s="67"/>
      <c r="U47" s="67"/>
      <c r="V47" s="67"/>
    </row>
    <row r="48" customFormat="false" ht="19.5" hidden="false" customHeight="true" outlineLevel="0" collapsed="false">
      <c r="A48" s="67"/>
      <c r="B48" s="67"/>
      <c r="C48" s="67"/>
      <c r="D48" s="67"/>
      <c r="E48" s="67"/>
      <c r="F48" s="67"/>
      <c r="G48" s="67"/>
      <c r="H48" s="67"/>
      <c r="I48" s="67"/>
      <c r="J48" s="67"/>
      <c r="K48" s="67"/>
      <c r="L48" s="67"/>
      <c r="M48" s="67"/>
      <c r="N48" s="67"/>
      <c r="O48" s="67"/>
      <c r="P48" s="67"/>
      <c r="Q48" s="67"/>
      <c r="R48" s="67"/>
      <c r="S48" s="67"/>
      <c r="T48" s="67"/>
      <c r="U48" s="67"/>
      <c r="V48" s="67"/>
    </row>
  </sheetData>
  <mergeCells count="129">
    <mergeCell ref="A1:V2"/>
    <mergeCell ref="D4:G4"/>
    <mergeCell ref="I4:K4"/>
    <mergeCell ref="L4:Q4"/>
    <mergeCell ref="R4:S4"/>
    <mergeCell ref="T4:V4"/>
    <mergeCell ref="A6:A7"/>
    <mergeCell ref="B6:B7"/>
    <mergeCell ref="C6:C7"/>
    <mergeCell ref="D6:E6"/>
    <mergeCell ref="F6:G6"/>
    <mergeCell ref="H6:I6"/>
    <mergeCell ref="J6:K6"/>
    <mergeCell ref="L6:M6"/>
    <mergeCell ref="N6:O6"/>
    <mergeCell ref="P6:Q6"/>
    <mergeCell ref="R6:R7"/>
    <mergeCell ref="S6:S7"/>
    <mergeCell ref="T6:T7"/>
    <mergeCell ref="U6:U7"/>
    <mergeCell ref="V6:V7"/>
    <mergeCell ref="A8:A12"/>
    <mergeCell ref="B8:B12"/>
    <mergeCell ref="S8:S12"/>
    <mergeCell ref="T8:T12"/>
    <mergeCell ref="U8:U12"/>
    <mergeCell ref="V8:V12"/>
    <mergeCell ref="D12:E12"/>
    <mergeCell ref="F12:G12"/>
    <mergeCell ref="H12:I12"/>
    <mergeCell ref="J12:K12"/>
    <mergeCell ref="L12:M12"/>
    <mergeCell ref="N12:O12"/>
    <mergeCell ref="P12:Q12"/>
    <mergeCell ref="A13:A17"/>
    <mergeCell ref="B13:B17"/>
    <mergeCell ref="S13:S17"/>
    <mergeCell ref="T13:T17"/>
    <mergeCell ref="U13:U17"/>
    <mergeCell ref="V13:V17"/>
    <mergeCell ref="D17:E17"/>
    <mergeCell ref="F17:G17"/>
    <mergeCell ref="H17:I17"/>
    <mergeCell ref="J17:K17"/>
    <mergeCell ref="L17:M17"/>
    <mergeCell ref="N17:O17"/>
    <mergeCell ref="P17:Q17"/>
    <mergeCell ref="A18:A22"/>
    <mergeCell ref="B18:B22"/>
    <mergeCell ref="S18:S22"/>
    <mergeCell ref="T18:T22"/>
    <mergeCell ref="U18:U22"/>
    <mergeCell ref="V18:V22"/>
    <mergeCell ref="D22:E22"/>
    <mergeCell ref="F22:G22"/>
    <mergeCell ref="H22:I22"/>
    <mergeCell ref="J22:K22"/>
    <mergeCell ref="L22:M22"/>
    <mergeCell ref="N22:O22"/>
    <mergeCell ref="P22:Q22"/>
    <mergeCell ref="A23:A27"/>
    <mergeCell ref="B23:B27"/>
    <mergeCell ref="S23:S27"/>
    <mergeCell ref="T23:T27"/>
    <mergeCell ref="U23:U27"/>
    <mergeCell ref="V23:V27"/>
    <mergeCell ref="D27:E27"/>
    <mergeCell ref="F27:G27"/>
    <mergeCell ref="H27:I27"/>
    <mergeCell ref="J27:K27"/>
    <mergeCell ref="L27:M27"/>
    <mergeCell ref="N27:O27"/>
    <mergeCell ref="P27:Q27"/>
    <mergeCell ref="A28:A32"/>
    <mergeCell ref="B28:B32"/>
    <mergeCell ref="S28:S32"/>
    <mergeCell ref="T28:T32"/>
    <mergeCell ref="U28:U32"/>
    <mergeCell ref="V28:V32"/>
    <mergeCell ref="D32:E32"/>
    <mergeCell ref="F32:G32"/>
    <mergeCell ref="H32:I32"/>
    <mergeCell ref="J32:K32"/>
    <mergeCell ref="L32:M32"/>
    <mergeCell ref="N32:O32"/>
    <mergeCell ref="P32:Q32"/>
    <mergeCell ref="A34:C34"/>
    <mergeCell ref="D34:E34"/>
    <mergeCell ref="F34:G34"/>
    <mergeCell ref="H34:I34"/>
    <mergeCell ref="J34:K34"/>
    <mergeCell ref="L34:M34"/>
    <mergeCell ref="N34:O34"/>
    <mergeCell ref="P34:Q34"/>
    <mergeCell ref="R34:V34"/>
    <mergeCell ref="A35:C35"/>
    <mergeCell ref="D35:E35"/>
    <mergeCell ref="F35:G35"/>
    <mergeCell ref="H35:I35"/>
    <mergeCell ref="J35:K35"/>
    <mergeCell ref="L35:M35"/>
    <mergeCell ref="N35:O35"/>
    <mergeCell ref="P35:Q35"/>
    <mergeCell ref="R35:V35"/>
    <mergeCell ref="A36:C36"/>
    <mergeCell ref="D36:E36"/>
    <mergeCell ref="F36:G36"/>
    <mergeCell ref="H36:I36"/>
    <mergeCell ref="J36:K36"/>
    <mergeCell ref="L36:M36"/>
    <mergeCell ref="N36:O36"/>
    <mergeCell ref="P36:Q36"/>
    <mergeCell ref="R36:V36"/>
    <mergeCell ref="A38:V38"/>
    <mergeCell ref="A39:C39"/>
    <mergeCell ref="D39:V39"/>
    <mergeCell ref="A40:C40"/>
    <mergeCell ref="D40:V40"/>
    <mergeCell ref="A41:C41"/>
    <mergeCell ref="D41:V41"/>
    <mergeCell ref="A42:C42"/>
    <mergeCell ref="D42:V42"/>
    <mergeCell ref="A43:C43"/>
    <mergeCell ref="D43:V43"/>
    <mergeCell ref="A44:C44"/>
    <mergeCell ref="D44:V44"/>
    <mergeCell ref="A45:C45"/>
    <mergeCell ref="D45:V45"/>
    <mergeCell ref="A46:V48"/>
  </mergeCells>
  <conditionalFormatting sqref="D8:D32">
    <cfRule type="expression" priority="2" aboveAverage="0" equalAverage="0" bottom="0" percent="0" rank="0" text="" dxfId="0">
      <formula>AND(ISNUMBER(D8),E8="")</formula>
    </cfRule>
  </conditionalFormatting>
  <conditionalFormatting sqref="E8:E32">
    <cfRule type="expression" priority="3" aboveAverage="0" equalAverage="0" bottom="0" percent="0" rank="0" text="" dxfId="0">
      <formula>AND(ISNUMBER(E8),D8="")</formula>
    </cfRule>
  </conditionalFormatting>
  <conditionalFormatting sqref="F8:F32">
    <cfRule type="expression" priority="4" aboveAverage="0" equalAverage="0" bottom="0" percent="0" rank="0" text="" dxfId="0">
      <formula>AND(ISNUMBER(F8),G8="")</formula>
    </cfRule>
  </conditionalFormatting>
  <conditionalFormatting sqref="G8:G32">
    <cfRule type="expression" priority="5" aboveAverage="0" equalAverage="0" bottom="0" percent="0" rank="0" text="" dxfId="0">
      <formula>AND(ISNUMBER(G8),F8="")</formula>
    </cfRule>
  </conditionalFormatting>
  <conditionalFormatting sqref="H8:H32">
    <cfRule type="expression" priority="6" aboveAverage="0" equalAverage="0" bottom="0" percent="0" rank="0" text="" dxfId="0">
      <formula>AND(ISNUMBER(H8),I8="")</formula>
    </cfRule>
  </conditionalFormatting>
  <conditionalFormatting sqref="I8:I32">
    <cfRule type="expression" priority="7" aboveAverage="0" equalAverage="0" bottom="0" percent="0" rank="0" text="" dxfId="0">
      <formula>AND(ISNUMBER(I8),H8="")</formula>
    </cfRule>
  </conditionalFormatting>
  <conditionalFormatting sqref="J8:J32">
    <cfRule type="expression" priority="8" aboveAverage="0" equalAverage="0" bottom="0" percent="0" rank="0" text="" dxfId="0">
      <formula>AND(ISNUMBER(J8),K8="")</formula>
    </cfRule>
  </conditionalFormatting>
  <conditionalFormatting sqref="K8:K32">
    <cfRule type="expression" priority="9" aboveAverage="0" equalAverage="0" bottom="0" percent="0" rank="0" text="" dxfId="0">
      <formula>AND(ISNUMBER(K8),J8="")</formula>
    </cfRule>
  </conditionalFormatting>
  <conditionalFormatting sqref="L8:L32">
    <cfRule type="expression" priority="10" aboveAverage="0" equalAverage="0" bottom="0" percent="0" rank="0" text="" dxfId="0">
      <formula>AND(ISNUMBER(L8),M8="")</formula>
    </cfRule>
  </conditionalFormatting>
  <conditionalFormatting sqref="M8:M32">
    <cfRule type="expression" priority="11" aboveAverage="0" equalAverage="0" bottom="0" percent="0" rank="0" text="" dxfId="0">
      <formula>AND(ISNUMBER(M8),L8="")</formula>
    </cfRule>
  </conditionalFormatting>
  <conditionalFormatting sqref="N8:N32">
    <cfRule type="expression" priority="12" aboveAverage="0" equalAverage="0" bottom="0" percent="0" rank="0" text="" dxfId="0">
      <formula>AND(ISNUMBER(N8),O8="")</formula>
    </cfRule>
  </conditionalFormatting>
  <conditionalFormatting sqref="O8:O32">
    <cfRule type="expression" priority="13" aboveAverage="0" equalAverage="0" bottom="0" percent="0" rank="0" text="" dxfId="0">
      <formula>AND(ISNUMBER(O8),N8="")</formula>
    </cfRule>
  </conditionalFormatting>
  <conditionalFormatting sqref="P8:P32">
    <cfRule type="expression" priority="14" aboveAverage="0" equalAverage="0" bottom="0" percent="0" rank="0" text="" dxfId="0">
      <formula>AND(ISNUMBER(P8),Q8="")</formula>
    </cfRule>
  </conditionalFormatting>
  <conditionalFormatting sqref="Q8:Q32">
    <cfRule type="expression" priority="15" aboveAverage="0" equalAverage="0" bottom="0" percent="0" rank="0" text="" dxfId="0">
      <formula>AND(ISNUMBER(Q8),P8="")</formula>
    </cfRule>
  </conditionalFormatting>
  <conditionalFormatting sqref="S8">
    <cfRule type="expression" priority="16" aboveAverage="0" equalAverage="0" bottom="0" percent="0" rank="0" text="" dxfId="1">
      <formula>AND(T8&gt;0,S8&gt;T8)</formula>
    </cfRule>
  </conditionalFormatting>
  <conditionalFormatting sqref="S13">
    <cfRule type="expression" priority="17" aboveAverage="0" equalAverage="0" bottom="0" percent="0" rank="0" text="" dxfId="1">
      <formula>AND(T13&gt;0,S13&gt;T13)</formula>
    </cfRule>
  </conditionalFormatting>
  <conditionalFormatting sqref="S18">
    <cfRule type="expression" priority="18" aboveAverage="0" equalAverage="0" bottom="0" percent="0" rank="0" text="" dxfId="1">
      <formula>AND(T18&gt;0,S18&gt;T18)</formula>
    </cfRule>
  </conditionalFormatting>
  <conditionalFormatting sqref="S23">
    <cfRule type="expression" priority="19" aboveAverage="0" equalAverage="0" bottom="0" percent="0" rank="0" text="" dxfId="1">
      <formula>AND(T23&gt;0,S23&gt;T23)</formula>
    </cfRule>
  </conditionalFormatting>
  <conditionalFormatting sqref="S28">
    <cfRule type="expression" priority="20" aboveAverage="0" equalAverage="0" bottom="0" percent="0" rank="0" text="" dxfId="1">
      <formula>AND(T28&gt;0,S28&gt;T28)</formula>
    </cfRule>
  </conditionalFormatting>
  <dataValidations count="2">
    <dataValidation allowBlank="true" errorStyle="stop" operator="between" prompt="Choisissez ou tapez une heure (ex. 08:30)" promptTitle="Horaire" showDropDown="false" showErrorMessage="false" showInputMessage="false" sqref="D8:Q11 D13:Q16 D18:Q21 D23:Q26 D28:Q31" type="list">
      <formula1>Parametres!$A$2:$A$73</formula1>
      <formula2>0</formula2>
    </dataValidation>
    <dataValidation allowBlank="true" errorStyle="stop" operator="between" prompt="CP, RTT, Maladie, Formation, Récup, Absence" promptTitle="Absence" showDropDown="false" showErrorMessage="false" showInputMessage="false" sqref="D12 F12 H12 J12 L12 N12 P12 D17 F17 H17 J17 L17 N17 P17 D22 F22 H22 J22 L22 N22 P22 D27 F27 H27 J27 L27 N27 P27 D32 F32 H32 J32 L32 N32 P32" type="list">
      <formula1>Parametres!$B$2:$B$7</formula1>
      <formula2>0</formula2>
    </dataValidation>
  </dataValidations>
  <hyperlinks>
    <hyperlink ref="A46"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564D"/>
    <pageSetUpPr fitToPage="true"/>
  </sheetPr>
  <dimension ref="A1:M2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15.51"/>
    <col collapsed="false" customWidth="true" hidden="false" outlineLevel="0" max="2" min="2" style="0" width="19"/>
    <col collapsed="false" customWidth="true" hidden="false" outlineLevel="0" max="3" min="3" style="0" width="11"/>
    <col collapsed="false" customWidth="true" hidden="false" outlineLevel="0" max="4" min="4" style="0" width="11.5"/>
    <col collapsed="false" customWidth="true" hidden="false" outlineLevel="0" max="5" min="5" style="0" width="10.51"/>
    <col collapsed="false" customWidth="true" hidden="false" outlineLevel="0" max="6" min="6" style="0" width="11"/>
    <col collapsed="false" customWidth="true" hidden="false" outlineLevel="0" max="7" min="7" style="0" width="12"/>
    <col collapsed="false" customWidth="true" hidden="false" outlineLevel="0" max="9" min="8" style="0" width="12.5"/>
    <col collapsed="false" customWidth="true" hidden="false" outlineLevel="0" max="10" min="10" style="0" width="9"/>
    <col collapsed="false" customWidth="true" hidden="false" outlineLevel="0" max="11" min="11" style="0" width="10.51"/>
    <col collapsed="false" customWidth="true" hidden="false" outlineLevel="0" max="12" min="12" style="0" width="11"/>
    <col collapsed="false" customWidth="true" hidden="false" outlineLevel="0" max="13" min="13" style="0" width="46"/>
  </cols>
  <sheetData>
    <row r="1" customFormat="false" ht="21" hidden="false" customHeight="true" outlineLevel="0" collapsed="false">
      <c r="A1" s="1" t="s">
        <v>41</v>
      </c>
      <c r="B1" s="1"/>
      <c r="C1" s="1"/>
      <c r="D1" s="1"/>
      <c r="E1" s="1"/>
      <c r="F1" s="1"/>
      <c r="G1" s="1"/>
      <c r="H1" s="1"/>
      <c r="I1" s="1"/>
      <c r="J1" s="1"/>
      <c r="K1" s="1"/>
      <c r="L1" s="1"/>
      <c r="M1" s="1"/>
    </row>
    <row r="2" customFormat="false" ht="21" hidden="false" customHeight="true" outlineLevel="0" collapsed="false">
      <c r="A2" s="1"/>
      <c r="B2" s="1"/>
      <c r="C2" s="1"/>
      <c r="D2" s="1"/>
      <c r="E2" s="1"/>
      <c r="F2" s="1"/>
      <c r="G2" s="1"/>
      <c r="H2" s="1"/>
      <c r="I2" s="1"/>
      <c r="J2" s="1"/>
      <c r="K2" s="1"/>
      <c r="L2" s="1"/>
      <c r="M2" s="1"/>
    </row>
    <row r="4" customFormat="false" ht="22.5" hidden="false" customHeight="true" outlineLevel="0" collapsed="false">
      <c r="A4" s="2" t="s">
        <v>42</v>
      </c>
      <c r="B4" s="68" t="s">
        <v>43</v>
      </c>
      <c r="C4" s="68"/>
      <c r="D4" s="6" t="s">
        <v>44</v>
      </c>
      <c r="E4" s="6"/>
      <c r="F4" s="6"/>
      <c r="G4" s="6"/>
      <c r="H4" s="6"/>
      <c r="I4" s="6"/>
      <c r="J4" s="6"/>
      <c r="K4" s="6"/>
      <c r="L4" s="6"/>
      <c r="M4" s="6"/>
    </row>
    <row r="6" customFormat="false" ht="33.75" hidden="false" customHeight="true" outlineLevel="0" collapsed="false">
      <c r="A6" s="69" t="s">
        <v>6</v>
      </c>
      <c r="B6" s="69" t="s">
        <v>7</v>
      </c>
      <c r="C6" s="69" t="s">
        <v>45</v>
      </c>
      <c r="D6" s="70" t="s">
        <v>46</v>
      </c>
      <c r="E6" s="71" t="s">
        <v>47</v>
      </c>
      <c r="F6" s="72" t="s">
        <v>48</v>
      </c>
      <c r="G6" s="73" t="s">
        <v>49</v>
      </c>
      <c r="H6" s="74" t="s">
        <v>50</v>
      </c>
      <c r="I6" s="75" t="s">
        <v>51</v>
      </c>
      <c r="J6" s="76" t="s">
        <v>12</v>
      </c>
      <c r="K6" s="77" t="s">
        <v>13</v>
      </c>
      <c r="L6" s="70" t="s">
        <v>52</v>
      </c>
      <c r="M6" s="76" t="s">
        <v>53</v>
      </c>
    </row>
    <row r="7" customFormat="false" ht="30" hidden="false" customHeight="true" outlineLevel="0" collapsed="false">
      <c r="A7" s="78" t="s">
        <v>54</v>
      </c>
      <c r="B7" s="79" t="s">
        <v>55</v>
      </c>
      <c r="C7" s="80" t="n">
        <v>39</v>
      </c>
      <c r="D7" s="81" t="n">
        <f aca="false">'Semaine 1'!R8+'Semaine 2'!R8+'Semaine 3'!R8+'Semaine 4'!R8+'Semaine 5'!R8+'Semaine 1'!R9+'Semaine 2'!R9+'Semaine 3'!R9+'Semaine 4'!R9+'Semaine 5'!R9</f>
        <v>187</v>
      </c>
      <c r="E7" s="82" t="n">
        <f aca="false">'Semaine 1'!R10+'Semaine 2'!R10+'Semaine 3'!R10+'Semaine 4'!R10+'Semaine 5'!R10</f>
        <v>19.5</v>
      </c>
      <c r="F7" s="83" t="n">
        <f aca="false">'Semaine 1'!R11+'Semaine 2'!R11+'Semaine 3'!R11+'Semaine 4'!R11+'Semaine 5'!R11</f>
        <v>0</v>
      </c>
      <c r="G7" s="84" t="n">
        <f aca="false">D7+E7+F7</f>
        <v>206.5</v>
      </c>
      <c r="H7" s="85" t="n">
        <f aca="false">IF(C7="",0,C7*4.3334)</f>
        <v>169.0026</v>
      </c>
      <c r="I7" s="86" t="n">
        <f aca="false">IF(C7="",0,ROUNDUP(MAX(0,G7-H7)*4,0)/4)</f>
        <v>37.5</v>
      </c>
      <c r="J7" s="87" t="n">
        <f aca="false">'Semaine 1'!U8+'Semaine 2'!U8+'Semaine 3'!U8+'Semaine 4'!U8+'Semaine 5'!U8</f>
        <v>0</v>
      </c>
      <c r="K7" s="88" t="n">
        <f aca="false">'Semaine 1'!V8+'Semaine 2'!V8+'Semaine 3'!V8+'Semaine 4'!V8+'Semaine 5'!V8</f>
        <v>0</v>
      </c>
      <c r="L7" s="89" t="n">
        <f aca="false">IFERROR(G7/H7,0)</f>
        <v>1.22187469305206</v>
      </c>
      <c r="M7" s="90" t="str">
        <f aca="false">_xlfn.TEXTJOIN(" · ",TRUE(),IF(AND(ISNUMBER('Semaine 1'!$D$4),'Semaine 1'!D12="CP"),TEXT('Semaine 1'!$D$4+0,"dd/mm"),""),IF(AND(ISNUMBER('Semaine 1'!$D$4),'Semaine 1'!F12="CP"),TEXT('Semaine 1'!$D$4+1,"dd/mm"),""),IF(AND(ISNUMBER('Semaine 1'!$D$4),'Semaine 1'!H12="CP"),TEXT('Semaine 1'!$D$4+2,"dd/mm"),""),IF(AND(ISNUMBER('Semaine 1'!$D$4),'Semaine 1'!J12="CP"),TEXT('Semaine 1'!$D$4+3,"dd/mm"),""),IF(AND(ISNUMBER('Semaine 1'!$D$4),'Semaine 1'!L12="CP"),TEXT('Semaine 1'!$D$4+4,"dd/mm"),""),IF(AND(ISNUMBER('Semaine 1'!$D$4),'Semaine 1'!N12="CP"),TEXT('Semaine 1'!$D$4+5,"dd/mm"),""),IF(AND(ISNUMBER('Semaine 1'!$D$4),'Semaine 1'!P12="CP"),TEXT('Semaine 1'!$D$4+6,"dd/mm"),""),IF(AND(ISNUMBER('Semaine 2'!$D$4),'Semaine 2'!D12="CP"),TEXT('Semaine 2'!$D$4+0,"dd/mm"),""),IF(AND(ISNUMBER('Semaine 2'!$D$4),'Semaine 2'!F12="CP"),TEXT('Semaine 2'!$D$4+1,"dd/mm"),""),IF(AND(ISNUMBER('Semaine 2'!$D$4),'Semaine 2'!H12="CP"),TEXT('Semaine 2'!$D$4+2,"dd/mm"),""),IF(AND(ISNUMBER('Semaine 2'!$D$4),'Semaine 2'!J12="CP"),TEXT('Semaine 2'!$D$4+3,"dd/mm"),""),IF(AND(ISNUMBER('Semaine 2'!$D$4),'Semaine 2'!L12="CP"),TEXT('Semaine 2'!$D$4+4,"dd/mm"),""),IF(AND(ISNUMBER('Semaine 2'!$D$4),'Semaine 2'!N12="CP"),TEXT('Semaine 2'!$D$4+5,"dd/mm"),""),IF(AND(ISNUMBER('Semaine 2'!$D$4),'Semaine 2'!P12="CP"),TEXT('Semaine 2'!$D$4+6,"dd/mm"),""),IF(AND(ISNUMBER('Semaine 3'!$D$4),'Semaine 3'!D12="CP"),TEXT('Semaine 3'!$D$4+0,"dd/mm"),""),IF(AND(ISNUMBER('Semaine 3'!$D$4),'Semaine 3'!F12="CP"),TEXT('Semaine 3'!$D$4+1,"dd/mm"),""),IF(AND(ISNUMBER('Semaine 3'!$D$4),'Semaine 3'!H12="CP"),TEXT('Semaine 3'!$D$4+2,"dd/mm"),""),IF(AND(ISNUMBER('Semaine 3'!$D$4),'Semaine 3'!J12="CP"),TEXT('Semaine 3'!$D$4+3,"dd/mm"),""),IF(AND(ISNUMBER('Semaine 3'!$D$4),'Semaine 3'!L12="CP"),TEXT('Semaine 3'!$D$4+4,"dd/mm"),""),IF(AND(ISNUMBER('Semaine 3'!$D$4),'Semaine 3'!N12="CP"),TEXT('Semaine 3'!$D$4+5,"dd/mm"),""),IF(AND(ISNUMBER('Semaine 3'!$D$4),'Semaine 3'!P12="CP"),TEXT('Semaine 3'!$D$4+6,"dd/mm"),""),IF(AND(ISNUMBER('Semaine 4'!$D$4),'Semaine 4'!D12="CP"),TEXT('Semaine 4'!$D$4+0,"dd/mm"),""),IF(AND(ISNUMBER('Semaine 4'!$D$4),'Semaine 4'!F12="CP"),TEXT('Semaine 4'!$D$4+1,"dd/mm"),""),IF(AND(ISNUMBER('Semaine 4'!$D$4),'Semaine 4'!H12="CP"),TEXT('Semaine 4'!$D$4+2,"dd/mm"),""),IF(AND(ISNUMBER('Semaine 4'!$D$4),'Semaine 4'!J12="CP"),TEXT('Semaine 4'!$D$4+3,"dd/mm"),""),IF(AND(ISNUMBER('Semaine 4'!$D$4),'Semaine 4'!L12="CP"),TEXT('Semaine 4'!$D$4+4,"dd/mm"),""),IF(AND(ISNUMBER('Semaine 4'!$D$4),'Semaine 4'!N12="CP"),TEXT('Semaine 4'!$D$4+5,"dd/mm"),""),IF(AND(ISNUMBER('Semaine 4'!$D$4),'Semaine 4'!P12="CP"),TEXT('Semaine 4'!$D$4+6,"dd/mm"),""),IF(AND(ISNUMBER('Semaine 5'!$D$4),'Semaine 5'!D12="CP"),TEXT('Semaine 5'!$D$4+0,"dd/mm"),""),IF(AND(ISNUMBER('Semaine 5'!$D$4),'Semaine 5'!F12="CP"),TEXT('Semaine 5'!$D$4+1,"dd/mm"),""),IF(AND(ISNUMBER('Semaine 5'!$D$4),'Semaine 5'!H12="CP"),TEXT('Semaine 5'!$D$4+2,"dd/mm"),""),IF(AND(ISNUMBER('Semaine 5'!$D$4),'Semaine 5'!J12="CP"),TEXT('Semaine 5'!$D$4+3,"dd/mm"),""),IF(AND(ISNUMBER('Semaine 5'!$D$4),'Semaine 5'!L12="CP"),TEXT('Semaine 5'!$D$4+4,"dd/mm"),""),IF(AND(ISNUMBER('Semaine 5'!$D$4),'Semaine 5'!N12="CP"),TEXT('Semaine 5'!$D$4+5,"dd/mm"),""),IF(AND(ISNUMBER('Semaine 5'!$D$4),'Semaine 5'!P12="CP"),TEXT('Semaine 5'!$D$4+6,"dd/mm"),""))</f>
        <v/>
      </c>
    </row>
    <row r="8" customFormat="false" ht="30" hidden="false" customHeight="true" outlineLevel="0" collapsed="false">
      <c r="A8" s="78" t="s">
        <v>56</v>
      </c>
      <c r="B8" s="79" t="s">
        <v>57</v>
      </c>
      <c r="C8" s="80" t="n">
        <v>35</v>
      </c>
      <c r="D8" s="91" t="n">
        <f aca="false">'Semaine 1'!R13+'Semaine 2'!R13+'Semaine 3'!R13+'Semaine 4'!R13+'Semaine 5'!R13+'Semaine 1'!R14+'Semaine 2'!R14+'Semaine 3'!R14+'Semaine 4'!R14+'Semaine 5'!R14</f>
        <v>140</v>
      </c>
      <c r="E8" s="82" t="n">
        <f aca="false">'Semaine 1'!R15+'Semaine 2'!R15+'Semaine 3'!R15+'Semaine 4'!R15+'Semaine 5'!R15</f>
        <v>0</v>
      </c>
      <c r="F8" s="83" t="n">
        <f aca="false">'Semaine 1'!R16+'Semaine 2'!R16+'Semaine 3'!R16+'Semaine 4'!R16+'Semaine 5'!R16</f>
        <v>3</v>
      </c>
      <c r="G8" s="84" t="n">
        <f aca="false">D8+E8+F8</f>
        <v>143</v>
      </c>
      <c r="H8" s="92" t="n">
        <f aca="false">IF(C8="",0,C8*4.3334)</f>
        <v>151.669</v>
      </c>
      <c r="I8" s="86" t="n">
        <f aca="false">IF(C8="",0,ROUNDUP(MAX(0,G8-H8)*4,0)/4)</f>
        <v>0</v>
      </c>
      <c r="J8" s="87" t="n">
        <f aca="false">'Semaine 1'!U13+'Semaine 2'!U13+'Semaine 3'!U13+'Semaine 4'!U13+'Semaine 5'!U13</f>
        <v>1</v>
      </c>
      <c r="K8" s="88" t="n">
        <f aca="false">'Semaine 1'!V13+'Semaine 2'!V13+'Semaine 3'!V13+'Semaine 4'!V13+'Semaine 5'!V13</f>
        <v>1</v>
      </c>
      <c r="L8" s="93" t="n">
        <f aca="false">IFERROR(G8/H8,0)</f>
        <v>0.942842637585795</v>
      </c>
      <c r="M8" s="94" t="str">
        <f aca="false">_xlfn.TEXTJOIN(" · ",TRUE(),IF(AND(ISNUMBER('Semaine 1'!$D$4),'Semaine 1'!D17="CP"),TEXT('Semaine 1'!$D$4+0,"dd/mm"),""),IF(AND(ISNUMBER('Semaine 1'!$D$4),'Semaine 1'!F17="CP"),TEXT('Semaine 1'!$D$4+1,"dd/mm"),""),IF(AND(ISNUMBER('Semaine 1'!$D$4),'Semaine 1'!H17="CP"),TEXT('Semaine 1'!$D$4+2,"dd/mm"),""),IF(AND(ISNUMBER('Semaine 1'!$D$4),'Semaine 1'!J17="CP"),TEXT('Semaine 1'!$D$4+3,"dd/mm"),""),IF(AND(ISNUMBER('Semaine 1'!$D$4),'Semaine 1'!L17="CP"),TEXT('Semaine 1'!$D$4+4,"dd/mm"),""),IF(AND(ISNUMBER('Semaine 1'!$D$4),'Semaine 1'!N17="CP"),TEXT('Semaine 1'!$D$4+5,"dd/mm"),""),IF(AND(ISNUMBER('Semaine 1'!$D$4),'Semaine 1'!P17="CP"),TEXT('Semaine 1'!$D$4+6,"dd/mm"),""),IF(AND(ISNUMBER('Semaine 2'!$D$4),'Semaine 2'!D17="CP"),TEXT('Semaine 2'!$D$4+0,"dd/mm"),""),IF(AND(ISNUMBER('Semaine 2'!$D$4),'Semaine 2'!F17="CP"),TEXT('Semaine 2'!$D$4+1,"dd/mm"),""),IF(AND(ISNUMBER('Semaine 2'!$D$4),'Semaine 2'!H17="CP"),TEXT('Semaine 2'!$D$4+2,"dd/mm"),""),IF(AND(ISNUMBER('Semaine 2'!$D$4),'Semaine 2'!J17="CP"),TEXT('Semaine 2'!$D$4+3,"dd/mm"),""),IF(AND(ISNUMBER('Semaine 2'!$D$4),'Semaine 2'!L17="CP"),TEXT('Semaine 2'!$D$4+4,"dd/mm"),""),IF(AND(ISNUMBER('Semaine 2'!$D$4),'Semaine 2'!N17="CP"),TEXT('Semaine 2'!$D$4+5,"dd/mm"),""),IF(AND(ISNUMBER('Semaine 2'!$D$4),'Semaine 2'!P17="CP"),TEXT('Semaine 2'!$D$4+6,"dd/mm"),""),IF(AND(ISNUMBER('Semaine 3'!$D$4),'Semaine 3'!D17="CP"),TEXT('Semaine 3'!$D$4+0,"dd/mm"),""),IF(AND(ISNUMBER('Semaine 3'!$D$4),'Semaine 3'!F17="CP"),TEXT('Semaine 3'!$D$4+1,"dd/mm"),""),IF(AND(ISNUMBER('Semaine 3'!$D$4),'Semaine 3'!H17="CP"),TEXT('Semaine 3'!$D$4+2,"dd/mm"),""),IF(AND(ISNUMBER('Semaine 3'!$D$4),'Semaine 3'!J17="CP"),TEXT('Semaine 3'!$D$4+3,"dd/mm"),""),IF(AND(ISNUMBER('Semaine 3'!$D$4),'Semaine 3'!L17="CP"),TEXT('Semaine 3'!$D$4+4,"dd/mm"),""),IF(AND(ISNUMBER('Semaine 3'!$D$4),'Semaine 3'!N17="CP"),TEXT('Semaine 3'!$D$4+5,"dd/mm"),""),IF(AND(ISNUMBER('Semaine 3'!$D$4),'Semaine 3'!P17="CP"),TEXT('Semaine 3'!$D$4+6,"dd/mm"),""),IF(AND(ISNUMBER('Semaine 4'!$D$4),'Semaine 4'!D17="CP"),TEXT('Semaine 4'!$D$4+0,"dd/mm"),""),IF(AND(ISNUMBER('Semaine 4'!$D$4),'Semaine 4'!F17="CP"),TEXT('Semaine 4'!$D$4+1,"dd/mm"),""),IF(AND(ISNUMBER('Semaine 4'!$D$4),'Semaine 4'!H17="CP"),TEXT('Semaine 4'!$D$4+2,"dd/mm"),""),IF(AND(ISNUMBER('Semaine 4'!$D$4),'Semaine 4'!J17="CP"),TEXT('Semaine 4'!$D$4+3,"dd/mm"),""),IF(AND(ISNUMBER('Semaine 4'!$D$4),'Semaine 4'!L17="CP"),TEXT('Semaine 4'!$D$4+4,"dd/mm"),""),IF(AND(ISNUMBER('Semaine 4'!$D$4),'Semaine 4'!N17="CP"),TEXT('Semaine 4'!$D$4+5,"dd/mm"),""),IF(AND(ISNUMBER('Semaine 4'!$D$4),'Semaine 4'!P17="CP"),TEXT('Semaine 4'!$D$4+6,"dd/mm"),""),IF(AND(ISNUMBER('Semaine 5'!$D$4),'Semaine 5'!D17="CP"),TEXT('Semaine 5'!$D$4+0,"dd/mm"),""),IF(AND(ISNUMBER('Semaine 5'!$D$4),'Semaine 5'!F17="CP"),TEXT('Semaine 5'!$D$4+1,"dd/mm"),""),IF(AND(ISNUMBER('Semaine 5'!$D$4),'Semaine 5'!H17="CP"),TEXT('Semaine 5'!$D$4+2,"dd/mm"),""),IF(AND(ISNUMBER('Semaine 5'!$D$4),'Semaine 5'!J17="CP"),TEXT('Semaine 5'!$D$4+3,"dd/mm"),""),IF(AND(ISNUMBER('Semaine 5'!$D$4),'Semaine 5'!L17="CP"),TEXT('Semaine 5'!$D$4+4,"dd/mm"),""),IF(AND(ISNUMBER('Semaine 5'!$D$4),'Semaine 5'!N17="CP"),TEXT('Semaine 5'!$D$4+5,"dd/mm"),""),IF(AND(ISNUMBER('Semaine 5'!$D$4),'Semaine 5'!P17="CP"),TEXT('Semaine 5'!$D$4+6,"dd/mm"),""))</f>
        <v>12/06</v>
      </c>
    </row>
    <row r="9" customFormat="false" ht="30" hidden="false" customHeight="true" outlineLevel="0" collapsed="false">
      <c r="A9" s="78" t="s">
        <v>58</v>
      </c>
      <c r="B9" s="79" t="s">
        <v>59</v>
      </c>
      <c r="C9" s="80" t="n">
        <v>35</v>
      </c>
      <c r="D9" s="81" t="n">
        <f aca="false">'Semaine 1'!R18+'Semaine 2'!R18+'Semaine 3'!R18+'Semaine 4'!R18+'Semaine 5'!R18+'Semaine 1'!R19+'Semaine 2'!R19+'Semaine 3'!R19+'Semaine 4'!R19+'Semaine 5'!R19</f>
        <v>142.5</v>
      </c>
      <c r="E9" s="82" t="n">
        <f aca="false">'Semaine 1'!R20+'Semaine 2'!R20+'Semaine 3'!R20+'Semaine 4'!R20+'Semaine 5'!R20</f>
        <v>0</v>
      </c>
      <c r="F9" s="83" t="n">
        <f aca="false">'Semaine 1'!R21+'Semaine 2'!R21+'Semaine 3'!R21+'Semaine 4'!R21+'Semaine 5'!R21</f>
        <v>0</v>
      </c>
      <c r="G9" s="84" t="n">
        <f aca="false">D9+E9+F9</f>
        <v>142.5</v>
      </c>
      <c r="H9" s="85" t="n">
        <f aca="false">IF(C9="",0,C9*4.3334)</f>
        <v>151.669</v>
      </c>
      <c r="I9" s="86" t="n">
        <f aca="false">IF(C9="",0,ROUNDUP(MAX(0,G9-H9)*4,0)/4)</f>
        <v>0</v>
      </c>
      <c r="J9" s="87" t="n">
        <f aca="false">'Semaine 1'!U18+'Semaine 2'!U18+'Semaine 3'!U18+'Semaine 4'!U18+'Semaine 5'!U18</f>
        <v>3</v>
      </c>
      <c r="K9" s="88" t="n">
        <f aca="false">'Semaine 1'!V18+'Semaine 2'!V18+'Semaine 3'!V18+'Semaine 4'!V18+'Semaine 5'!V18</f>
        <v>0</v>
      </c>
      <c r="L9" s="89" t="n">
        <f aca="false">IFERROR(G9/H9,0)</f>
        <v>0.939545985006824</v>
      </c>
      <c r="M9" s="90" t="str">
        <f aca="false">_xlfn.TEXTJOIN(" · ",TRUE(),IF(AND(ISNUMBER('Semaine 1'!$D$4),'Semaine 1'!D22="CP"),TEXT('Semaine 1'!$D$4+0,"dd/mm"),""),IF(AND(ISNUMBER('Semaine 1'!$D$4),'Semaine 1'!F22="CP"),TEXT('Semaine 1'!$D$4+1,"dd/mm"),""),IF(AND(ISNUMBER('Semaine 1'!$D$4),'Semaine 1'!H22="CP"),TEXT('Semaine 1'!$D$4+2,"dd/mm"),""),IF(AND(ISNUMBER('Semaine 1'!$D$4),'Semaine 1'!J22="CP"),TEXT('Semaine 1'!$D$4+3,"dd/mm"),""),IF(AND(ISNUMBER('Semaine 1'!$D$4),'Semaine 1'!L22="CP"),TEXT('Semaine 1'!$D$4+4,"dd/mm"),""),IF(AND(ISNUMBER('Semaine 1'!$D$4),'Semaine 1'!N22="CP"),TEXT('Semaine 1'!$D$4+5,"dd/mm"),""),IF(AND(ISNUMBER('Semaine 1'!$D$4),'Semaine 1'!P22="CP"),TEXT('Semaine 1'!$D$4+6,"dd/mm"),""),IF(AND(ISNUMBER('Semaine 2'!$D$4),'Semaine 2'!D22="CP"),TEXT('Semaine 2'!$D$4+0,"dd/mm"),""),IF(AND(ISNUMBER('Semaine 2'!$D$4),'Semaine 2'!F22="CP"),TEXT('Semaine 2'!$D$4+1,"dd/mm"),""),IF(AND(ISNUMBER('Semaine 2'!$D$4),'Semaine 2'!H22="CP"),TEXT('Semaine 2'!$D$4+2,"dd/mm"),""),IF(AND(ISNUMBER('Semaine 2'!$D$4),'Semaine 2'!J22="CP"),TEXT('Semaine 2'!$D$4+3,"dd/mm"),""),IF(AND(ISNUMBER('Semaine 2'!$D$4),'Semaine 2'!L22="CP"),TEXT('Semaine 2'!$D$4+4,"dd/mm"),""),IF(AND(ISNUMBER('Semaine 2'!$D$4),'Semaine 2'!N22="CP"),TEXT('Semaine 2'!$D$4+5,"dd/mm"),""),IF(AND(ISNUMBER('Semaine 2'!$D$4),'Semaine 2'!P22="CP"),TEXT('Semaine 2'!$D$4+6,"dd/mm"),""),IF(AND(ISNUMBER('Semaine 3'!$D$4),'Semaine 3'!D22="CP"),TEXT('Semaine 3'!$D$4+0,"dd/mm"),""),IF(AND(ISNUMBER('Semaine 3'!$D$4),'Semaine 3'!F22="CP"),TEXT('Semaine 3'!$D$4+1,"dd/mm"),""),IF(AND(ISNUMBER('Semaine 3'!$D$4),'Semaine 3'!H22="CP"),TEXT('Semaine 3'!$D$4+2,"dd/mm"),""),IF(AND(ISNUMBER('Semaine 3'!$D$4),'Semaine 3'!J22="CP"),TEXT('Semaine 3'!$D$4+3,"dd/mm"),""),IF(AND(ISNUMBER('Semaine 3'!$D$4),'Semaine 3'!L22="CP"),TEXT('Semaine 3'!$D$4+4,"dd/mm"),""),IF(AND(ISNUMBER('Semaine 3'!$D$4),'Semaine 3'!N22="CP"),TEXT('Semaine 3'!$D$4+5,"dd/mm"),""),IF(AND(ISNUMBER('Semaine 3'!$D$4),'Semaine 3'!P22="CP"),TEXT('Semaine 3'!$D$4+6,"dd/mm"),""),IF(AND(ISNUMBER('Semaine 4'!$D$4),'Semaine 4'!D22="CP"),TEXT('Semaine 4'!$D$4+0,"dd/mm"),""),IF(AND(ISNUMBER('Semaine 4'!$D$4),'Semaine 4'!F22="CP"),TEXT('Semaine 4'!$D$4+1,"dd/mm"),""),IF(AND(ISNUMBER('Semaine 4'!$D$4),'Semaine 4'!H22="CP"),TEXT('Semaine 4'!$D$4+2,"dd/mm"),""),IF(AND(ISNUMBER('Semaine 4'!$D$4),'Semaine 4'!J22="CP"),TEXT('Semaine 4'!$D$4+3,"dd/mm"),""),IF(AND(ISNUMBER('Semaine 4'!$D$4),'Semaine 4'!L22="CP"),TEXT('Semaine 4'!$D$4+4,"dd/mm"),""),IF(AND(ISNUMBER('Semaine 4'!$D$4),'Semaine 4'!N22="CP"),TEXT('Semaine 4'!$D$4+5,"dd/mm"),""),IF(AND(ISNUMBER('Semaine 4'!$D$4),'Semaine 4'!P22="CP"),TEXT('Semaine 4'!$D$4+6,"dd/mm"),""),IF(AND(ISNUMBER('Semaine 5'!$D$4),'Semaine 5'!D22="CP"),TEXT('Semaine 5'!$D$4+0,"dd/mm"),""),IF(AND(ISNUMBER('Semaine 5'!$D$4),'Semaine 5'!F22="CP"),TEXT('Semaine 5'!$D$4+1,"dd/mm"),""),IF(AND(ISNUMBER('Semaine 5'!$D$4),'Semaine 5'!H22="CP"),TEXT('Semaine 5'!$D$4+2,"dd/mm"),""),IF(AND(ISNUMBER('Semaine 5'!$D$4),'Semaine 5'!J22="CP"),TEXT('Semaine 5'!$D$4+3,"dd/mm"),""),IF(AND(ISNUMBER('Semaine 5'!$D$4),'Semaine 5'!L22="CP"),TEXT('Semaine 5'!$D$4+4,"dd/mm"),""),IF(AND(ISNUMBER('Semaine 5'!$D$4),'Semaine 5'!N22="CP"),TEXT('Semaine 5'!$D$4+5,"dd/mm"),""),IF(AND(ISNUMBER('Semaine 5'!$D$4),'Semaine 5'!P22="CP"),TEXT('Semaine 5'!$D$4+6,"dd/mm"),""))</f>
        <v>04/06 · 05/06 · 22/06</v>
      </c>
    </row>
    <row r="10" customFormat="false" ht="30" hidden="false" customHeight="true" outlineLevel="0" collapsed="false">
      <c r="A10" s="78" t="s">
        <v>60</v>
      </c>
      <c r="B10" s="79" t="s">
        <v>61</v>
      </c>
      <c r="C10" s="80" t="n">
        <v>35</v>
      </c>
      <c r="D10" s="91" t="n">
        <f aca="false">'Semaine 1'!R23+'Semaine 2'!R23+'Semaine 3'!R23+'Semaine 4'!R23+'Semaine 5'!R23+'Semaine 1'!R24+'Semaine 2'!R24+'Semaine 3'!R24+'Semaine 4'!R24+'Semaine 5'!R24</f>
        <v>131</v>
      </c>
      <c r="E10" s="82" t="n">
        <f aca="false">'Semaine 1'!R25+'Semaine 2'!R25+'Semaine 3'!R25+'Semaine 4'!R25+'Semaine 5'!R25</f>
        <v>0</v>
      </c>
      <c r="F10" s="83" t="n">
        <f aca="false">'Semaine 1'!R26+'Semaine 2'!R26+'Semaine 3'!R26+'Semaine 4'!R26+'Semaine 5'!R26</f>
        <v>0</v>
      </c>
      <c r="G10" s="84" t="n">
        <f aca="false">D10+E10+F10</f>
        <v>131</v>
      </c>
      <c r="H10" s="92" t="n">
        <f aca="false">IF(C10="",0,C10*4.3334)</f>
        <v>151.669</v>
      </c>
      <c r="I10" s="86" t="n">
        <f aca="false">IF(C10="",0,ROUNDUP(MAX(0,G10-H10)*4,0)/4)</f>
        <v>0</v>
      </c>
      <c r="J10" s="87" t="n">
        <f aca="false">'Semaine 1'!U23+'Semaine 2'!U23+'Semaine 3'!U23+'Semaine 4'!U23+'Semaine 5'!U23</f>
        <v>5</v>
      </c>
      <c r="K10" s="88" t="n">
        <f aca="false">'Semaine 1'!V23+'Semaine 2'!V23+'Semaine 3'!V23+'Semaine 4'!V23+'Semaine 5'!V23</f>
        <v>0</v>
      </c>
      <c r="L10" s="93" t="n">
        <f aca="false">IFERROR(G10/H10,0)</f>
        <v>0.863722975690484</v>
      </c>
      <c r="M10" s="94" t="str">
        <f aca="false">_xlfn.TEXTJOIN(" · ",TRUE(),IF(AND(ISNUMBER('Semaine 1'!$D$4),'Semaine 1'!D27="CP"),TEXT('Semaine 1'!$D$4+0,"dd/mm"),""),IF(AND(ISNUMBER('Semaine 1'!$D$4),'Semaine 1'!F27="CP"),TEXT('Semaine 1'!$D$4+1,"dd/mm"),""),IF(AND(ISNUMBER('Semaine 1'!$D$4),'Semaine 1'!H27="CP"),TEXT('Semaine 1'!$D$4+2,"dd/mm"),""),IF(AND(ISNUMBER('Semaine 1'!$D$4),'Semaine 1'!J27="CP"),TEXT('Semaine 1'!$D$4+3,"dd/mm"),""),IF(AND(ISNUMBER('Semaine 1'!$D$4),'Semaine 1'!L27="CP"),TEXT('Semaine 1'!$D$4+4,"dd/mm"),""),IF(AND(ISNUMBER('Semaine 1'!$D$4),'Semaine 1'!N27="CP"),TEXT('Semaine 1'!$D$4+5,"dd/mm"),""),IF(AND(ISNUMBER('Semaine 1'!$D$4),'Semaine 1'!P27="CP"),TEXT('Semaine 1'!$D$4+6,"dd/mm"),""),IF(AND(ISNUMBER('Semaine 2'!$D$4),'Semaine 2'!D27="CP"),TEXT('Semaine 2'!$D$4+0,"dd/mm"),""),IF(AND(ISNUMBER('Semaine 2'!$D$4),'Semaine 2'!F27="CP"),TEXT('Semaine 2'!$D$4+1,"dd/mm"),""),IF(AND(ISNUMBER('Semaine 2'!$D$4),'Semaine 2'!H27="CP"),TEXT('Semaine 2'!$D$4+2,"dd/mm"),""),IF(AND(ISNUMBER('Semaine 2'!$D$4),'Semaine 2'!J27="CP"),TEXT('Semaine 2'!$D$4+3,"dd/mm"),""),IF(AND(ISNUMBER('Semaine 2'!$D$4),'Semaine 2'!L27="CP"),TEXT('Semaine 2'!$D$4+4,"dd/mm"),""),IF(AND(ISNUMBER('Semaine 2'!$D$4),'Semaine 2'!N27="CP"),TEXT('Semaine 2'!$D$4+5,"dd/mm"),""),IF(AND(ISNUMBER('Semaine 2'!$D$4),'Semaine 2'!P27="CP"),TEXT('Semaine 2'!$D$4+6,"dd/mm"),""),IF(AND(ISNUMBER('Semaine 3'!$D$4),'Semaine 3'!D27="CP"),TEXT('Semaine 3'!$D$4+0,"dd/mm"),""),IF(AND(ISNUMBER('Semaine 3'!$D$4),'Semaine 3'!F27="CP"),TEXT('Semaine 3'!$D$4+1,"dd/mm"),""),IF(AND(ISNUMBER('Semaine 3'!$D$4),'Semaine 3'!H27="CP"),TEXT('Semaine 3'!$D$4+2,"dd/mm"),""),IF(AND(ISNUMBER('Semaine 3'!$D$4),'Semaine 3'!J27="CP"),TEXT('Semaine 3'!$D$4+3,"dd/mm"),""),IF(AND(ISNUMBER('Semaine 3'!$D$4),'Semaine 3'!L27="CP"),TEXT('Semaine 3'!$D$4+4,"dd/mm"),""),IF(AND(ISNUMBER('Semaine 3'!$D$4),'Semaine 3'!N27="CP"),TEXT('Semaine 3'!$D$4+5,"dd/mm"),""),IF(AND(ISNUMBER('Semaine 3'!$D$4),'Semaine 3'!P27="CP"),TEXT('Semaine 3'!$D$4+6,"dd/mm"),""),IF(AND(ISNUMBER('Semaine 4'!$D$4),'Semaine 4'!D27="CP"),TEXT('Semaine 4'!$D$4+0,"dd/mm"),""),IF(AND(ISNUMBER('Semaine 4'!$D$4),'Semaine 4'!F27="CP"),TEXT('Semaine 4'!$D$4+1,"dd/mm"),""),IF(AND(ISNUMBER('Semaine 4'!$D$4),'Semaine 4'!H27="CP"),TEXT('Semaine 4'!$D$4+2,"dd/mm"),""),IF(AND(ISNUMBER('Semaine 4'!$D$4),'Semaine 4'!J27="CP"),TEXT('Semaine 4'!$D$4+3,"dd/mm"),""),IF(AND(ISNUMBER('Semaine 4'!$D$4),'Semaine 4'!L27="CP"),TEXT('Semaine 4'!$D$4+4,"dd/mm"),""),IF(AND(ISNUMBER('Semaine 4'!$D$4),'Semaine 4'!N27="CP"),TEXT('Semaine 4'!$D$4+5,"dd/mm"),""),IF(AND(ISNUMBER('Semaine 4'!$D$4),'Semaine 4'!P27="CP"),TEXT('Semaine 4'!$D$4+6,"dd/mm"),""),IF(AND(ISNUMBER('Semaine 5'!$D$4),'Semaine 5'!D27="CP"),TEXT('Semaine 5'!$D$4+0,"dd/mm"),""),IF(AND(ISNUMBER('Semaine 5'!$D$4),'Semaine 5'!F27="CP"),TEXT('Semaine 5'!$D$4+1,"dd/mm"),""),IF(AND(ISNUMBER('Semaine 5'!$D$4),'Semaine 5'!H27="CP"),TEXT('Semaine 5'!$D$4+2,"dd/mm"),""),IF(AND(ISNUMBER('Semaine 5'!$D$4),'Semaine 5'!J27="CP"),TEXT('Semaine 5'!$D$4+3,"dd/mm"),""),IF(AND(ISNUMBER('Semaine 5'!$D$4),'Semaine 5'!L27="CP"),TEXT('Semaine 5'!$D$4+4,"dd/mm"),""),IF(AND(ISNUMBER('Semaine 5'!$D$4),'Semaine 5'!N27="CP"),TEXT('Semaine 5'!$D$4+5,"dd/mm"),""),IF(AND(ISNUMBER('Semaine 5'!$D$4),'Semaine 5'!P27="CP"),TEXT('Semaine 5'!$D$4+6,"dd/mm"),""))</f>
        <v>15/06 · 16/06 · 17/06 · 18/06 · 19/06</v>
      </c>
    </row>
    <row r="11" customFormat="false" ht="30" hidden="false" customHeight="true" outlineLevel="0" collapsed="false">
      <c r="A11" s="78" t="s">
        <v>62</v>
      </c>
      <c r="B11" s="79" t="s">
        <v>63</v>
      </c>
      <c r="C11" s="80" t="n">
        <v>28</v>
      </c>
      <c r="D11" s="81" t="n">
        <f aca="false">'Semaine 1'!R28+'Semaine 2'!R28+'Semaine 3'!R28+'Semaine 4'!R28+'Semaine 5'!R28+'Semaine 1'!R29+'Semaine 2'!R29+'Semaine 3'!R29+'Semaine 4'!R29+'Semaine 5'!R29</f>
        <v>126.5</v>
      </c>
      <c r="E11" s="82" t="n">
        <f aca="false">'Semaine 1'!R30+'Semaine 2'!R30+'Semaine 3'!R30+'Semaine 4'!R30+'Semaine 5'!R30</f>
        <v>0</v>
      </c>
      <c r="F11" s="83" t="n">
        <f aca="false">'Semaine 1'!R31+'Semaine 2'!R31+'Semaine 3'!R31+'Semaine 4'!R31+'Semaine 5'!R31</f>
        <v>6</v>
      </c>
      <c r="G11" s="84" t="n">
        <f aca="false">D11+E11+F11</f>
        <v>132.5</v>
      </c>
      <c r="H11" s="85" t="n">
        <f aca="false">IF(C11="",0,C11*4.3334)</f>
        <v>121.3352</v>
      </c>
      <c r="I11" s="86" t="n">
        <f aca="false">IF(C11="",0,ROUNDUP(MAX(0,G11-H11)*4,0)/4)</f>
        <v>11.25</v>
      </c>
      <c r="J11" s="87" t="n">
        <f aca="false">'Semaine 1'!U28+'Semaine 2'!U28+'Semaine 3'!U28+'Semaine 4'!U28+'Semaine 5'!U28</f>
        <v>0</v>
      </c>
      <c r="K11" s="88" t="n">
        <f aca="false">'Semaine 1'!V28+'Semaine 2'!V28+'Semaine 3'!V28+'Semaine 4'!V28+'Semaine 5'!V28</f>
        <v>1</v>
      </c>
      <c r="L11" s="89" t="n">
        <f aca="false">IFERROR(G11/H11,0)</f>
        <v>1.09201616678425</v>
      </c>
      <c r="M11" s="90" t="str">
        <f aca="false">_xlfn.TEXTJOIN(" · ",TRUE(),IF(AND(ISNUMBER('Semaine 1'!$D$4),'Semaine 1'!D32="CP"),TEXT('Semaine 1'!$D$4+0,"dd/mm"),""),IF(AND(ISNUMBER('Semaine 1'!$D$4),'Semaine 1'!F32="CP"),TEXT('Semaine 1'!$D$4+1,"dd/mm"),""),IF(AND(ISNUMBER('Semaine 1'!$D$4),'Semaine 1'!H32="CP"),TEXT('Semaine 1'!$D$4+2,"dd/mm"),""),IF(AND(ISNUMBER('Semaine 1'!$D$4),'Semaine 1'!J32="CP"),TEXT('Semaine 1'!$D$4+3,"dd/mm"),""),IF(AND(ISNUMBER('Semaine 1'!$D$4),'Semaine 1'!L32="CP"),TEXT('Semaine 1'!$D$4+4,"dd/mm"),""),IF(AND(ISNUMBER('Semaine 1'!$D$4),'Semaine 1'!N32="CP"),TEXT('Semaine 1'!$D$4+5,"dd/mm"),""),IF(AND(ISNUMBER('Semaine 1'!$D$4),'Semaine 1'!P32="CP"),TEXT('Semaine 1'!$D$4+6,"dd/mm"),""),IF(AND(ISNUMBER('Semaine 2'!$D$4),'Semaine 2'!D32="CP"),TEXT('Semaine 2'!$D$4+0,"dd/mm"),""),IF(AND(ISNUMBER('Semaine 2'!$D$4),'Semaine 2'!F32="CP"),TEXT('Semaine 2'!$D$4+1,"dd/mm"),""),IF(AND(ISNUMBER('Semaine 2'!$D$4),'Semaine 2'!H32="CP"),TEXT('Semaine 2'!$D$4+2,"dd/mm"),""),IF(AND(ISNUMBER('Semaine 2'!$D$4),'Semaine 2'!J32="CP"),TEXT('Semaine 2'!$D$4+3,"dd/mm"),""),IF(AND(ISNUMBER('Semaine 2'!$D$4),'Semaine 2'!L32="CP"),TEXT('Semaine 2'!$D$4+4,"dd/mm"),""),IF(AND(ISNUMBER('Semaine 2'!$D$4),'Semaine 2'!N32="CP"),TEXT('Semaine 2'!$D$4+5,"dd/mm"),""),IF(AND(ISNUMBER('Semaine 2'!$D$4),'Semaine 2'!P32="CP"),TEXT('Semaine 2'!$D$4+6,"dd/mm"),""),IF(AND(ISNUMBER('Semaine 3'!$D$4),'Semaine 3'!D32="CP"),TEXT('Semaine 3'!$D$4+0,"dd/mm"),""),IF(AND(ISNUMBER('Semaine 3'!$D$4),'Semaine 3'!F32="CP"),TEXT('Semaine 3'!$D$4+1,"dd/mm"),""),IF(AND(ISNUMBER('Semaine 3'!$D$4),'Semaine 3'!H32="CP"),TEXT('Semaine 3'!$D$4+2,"dd/mm"),""),IF(AND(ISNUMBER('Semaine 3'!$D$4),'Semaine 3'!J32="CP"),TEXT('Semaine 3'!$D$4+3,"dd/mm"),""),IF(AND(ISNUMBER('Semaine 3'!$D$4),'Semaine 3'!L32="CP"),TEXT('Semaine 3'!$D$4+4,"dd/mm"),""),IF(AND(ISNUMBER('Semaine 3'!$D$4),'Semaine 3'!N32="CP"),TEXT('Semaine 3'!$D$4+5,"dd/mm"),""),IF(AND(ISNUMBER('Semaine 3'!$D$4),'Semaine 3'!P32="CP"),TEXT('Semaine 3'!$D$4+6,"dd/mm"),""),IF(AND(ISNUMBER('Semaine 4'!$D$4),'Semaine 4'!D32="CP"),TEXT('Semaine 4'!$D$4+0,"dd/mm"),""),IF(AND(ISNUMBER('Semaine 4'!$D$4),'Semaine 4'!F32="CP"),TEXT('Semaine 4'!$D$4+1,"dd/mm"),""),IF(AND(ISNUMBER('Semaine 4'!$D$4),'Semaine 4'!H32="CP"),TEXT('Semaine 4'!$D$4+2,"dd/mm"),""),IF(AND(ISNUMBER('Semaine 4'!$D$4),'Semaine 4'!J32="CP"),TEXT('Semaine 4'!$D$4+3,"dd/mm"),""),IF(AND(ISNUMBER('Semaine 4'!$D$4),'Semaine 4'!L32="CP"),TEXT('Semaine 4'!$D$4+4,"dd/mm"),""),IF(AND(ISNUMBER('Semaine 4'!$D$4),'Semaine 4'!N32="CP"),TEXT('Semaine 4'!$D$4+5,"dd/mm"),""),IF(AND(ISNUMBER('Semaine 4'!$D$4),'Semaine 4'!P32="CP"),TEXT('Semaine 4'!$D$4+6,"dd/mm"),""),IF(AND(ISNUMBER('Semaine 5'!$D$4),'Semaine 5'!D32="CP"),TEXT('Semaine 5'!$D$4+0,"dd/mm"),""),IF(AND(ISNUMBER('Semaine 5'!$D$4),'Semaine 5'!F32="CP"),TEXT('Semaine 5'!$D$4+1,"dd/mm"),""),IF(AND(ISNUMBER('Semaine 5'!$D$4),'Semaine 5'!H32="CP"),TEXT('Semaine 5'!$D$4+2,"dd/mm"),""),IF(AND(ISNUMBER('Semaine 5'!$D$4),'Semaine 5'!J32="CP"),TEXT('Semaine 5'!$D$4+3,"dd/mm"),""),IF(AND(ISNUMBER('Semaine 5'!$D$4),'Semaine 5'!L32="CP"),TEXT('Semaine 5'!$D$4+4,"dd/mm"),""),IF(AND(ISNUMBER('Semaine 5'!$D$4),'Semaine 5'!N32="CP"),TEXT('Semaine 5'!$D$4+5,"dd/mm"),""),IF(AND(ISNUMBER('Semaine 5'!$D$4),'Semaine 5'!P32="CP"),TEXT('Semaine 5'!$D$4+6,"dd/mm"),""))</f>
        <v/>
      </c>
    </row>
    <row r="12" customFormat="false" ht="30" hidden="false" customHeight="true" outlineLevel="0" collapsed="false">
      <c r="A12" s="95" t="s">
        <v>64</v>
      </c>
      <c r="B12" s="95"/>
      <c r="C12" s="96" t="n">
        <f aca="false">SUM(C7:C11)</f>
        <v>172</v>
      </c>
      <c r="D12" s="96" t="n">
        <f aca="false">SUM(D7:D11)</f>
        <v>727</v>
      </c>
      <c r="E12" s="96" t="n">
        <f aca="false">SUM(E7:E11)</f>
        <v>19.5</v>
      </c>
      <c r="F12" s="96" t="n">
        <f aca="false">SUM(F7:F11)</f>
        <v>9</v>
      </c>
      <c r="G12" s="96" t="n">
        <f aca="false">SUM(G7:G11)</f>
        <v>755.5</v>
      </c>
      <c r="H12" s="96" t="n">
        <f aca="false">SUM(H7:H11)</f>
        <v>745.3448</v>
      </c>
      <c r="I12" s="96" t="n">
        <f aca="false">SUM(I7:I11)</f>
        <v>48.75</v>
      </c>
      <c r="J12" s="97" t="n">
        <f aca="false">SUM(J7:J11)</f>
        <v>9</v>
      </c>
      <c r="K12" s="97" t="n">
        <f aca="false">SUM(K7:K11)</f>
        <v>2</v>
      </c>
      <c r="L12" s="98" t="n">
        <f aca="false">IFERROR(G12/H12,0)</f>
        <v>1.01362483510987</v>
      </c>
      <c r="M12" s="99"/>
    </row>
    <row r="14" customFormat="false" ht="19.5" hidden="false" customHeight="true" outlineLevel="0" collapsed="false">
      <c r="A14" s="58" t="s">
        <v>65</v>
      </c>
      <c r="B14" s="58"/>
      <c r="C14" s="58"/>
      <c r="D14" s="58"/>
      <c r="E14" s="58"/>
      <c r="F14" s="58"/>
      <c r="G14" s="58"/>
      <c r="H14" s="58"/>
      <c r="I14" s="58"/>
      <c r="J14" s="58"/>
      <c r="K14" s="58"/>
      <c r="L14" s="58"/>
      <c r="M14" s="58"/>
    </row>
    <row r="15" customFormat="false" ht="18.75" hidden="false" customHeight="true" outlineLevel="0" collapsed="false">
      <c r="A15" s="100" t="s">
        <v>66</v>
      </c>
      <c r="B15" s="100"/>
      <c r="C15" s="100"/>
      <c r="D15" s="100"/>
      <c r="E15" s="101" t="s">
        <v>67</v>
      </c>
      <c r="F15" s="101"/>
      <c r="G15" s="101"/>
      <c r="H15" s="101"/>
      <c r="I15" s="102" t="s">
        <v>68</v>
      </c>
      <c r="J15" s="102"/>
      <c r="K15" s="102"/>
      <c r="L15" s="102"/>
    </row>
    <row r="16" customFormat="false" ht="33.75" hidden="false" customHeight="true" outlineLevel="0" collapsed="false">
      <c r="A16" s="103" t="n">
        <f aca="false">G12</f>
        <v>755.5</v>
      </c>
      <c r="B16" s="103"/>
      <c r="C16" s="103"/>
      <c r="D16" s="103"/>
      <c r="E16" s="104" t="n">
        <f aca="false">I12</f>
        <v>48.75</v>
      </c>
      <c r="F16" s="104"/>
      <c r="G16" s="104"/>
      <c r="H16" s="104"/>
      <c r="I16" s="105" t="n">
        <f aca="false">J12</f>
        <v>9</v>
      </c>
      <c r="J16" s="105"/>
      <c r="K16" s="105"/>
      <c r="L16" s="105"/>
    </row>
    <row r="18" customFormat="false" ht="18.75" hidden="false" customHeight="true" outlineLevel="0" collapsed="false">
      <c r="A18" s="106" t="s">
        <v>69</v>
      </c>
      <c r="B18" s="106"/>
      <c r="C18" s="106"/>
      <c r="D18" s="106"/>
      <c r="E18" s="107" t="s">
        <v>70</v>
      </c>
      <c r="F18" s="107"/>
      <c r="G18" s="107"/>
      <c r="H18" s="107"/>
      <c r="I18" s="108" t="s">
        <v>71</v>
      </c>
      <c r="J18" s="108"/>
      <c r="K18" s="108"/>
      <c r="L18" s="108"/>
    </row>
    <row r="19" customFormat="false" ht="33.75" hidden="false" customHeight="true" outlineLevel="0" collapsed="false">
      <c r="A19" s="109" t="n">
        <f aca="false">E12</f>
        <v>19.5</v>
      </c>
      <c r="B19" s="109"/>
      <c r="C19" s="109"/>
      <c r="D19" s="109"/>
      <c r="E19" s="110" t="n">
        <f aca="false">F12</f>
        <v>9</v>
      </c>
      <c r="F19" s="110"/>
      <c r="G19" s="110"/>
      <c r="H19" s="110"/>
      <c r="I19" s="111" t="str">
        <f aca="false">COUNTIF(I7:I11,"&gt;0")&amp;" / 5"</f>
        <v>2 / 5</v>
      </c>
      <c r="J19" s="111"/>
      <c r="K19" s="111"/>
      <c r="L19" s="111"/>
    </row>
    <row r="20" customFormat="false" ht="73.5" hidden="false" customHeight="true" outlineLevel="0" collapsed="false">
      <c r="A20" s="112" t="s">
        <v>72</v>
      </c>
      <c r="B20" s="112"/>
      <c r="C20" s="112"/>
      <c r="D20" s="112"/>
      <c r="E20" s="112"/>
      <c r="F20" s="112"/>
      <c r="G20" s="112"/>
      <c r="H20" s="112"/>
      <c r="I20" s="112"/>
      <c r="J20" s="112"/>
      <c r="K20" s="112"/>
      <c r="L20" s="112"/>
      <c r="M20" s="112"/>
    </row>
    <row r="22" customFormat="false" ht="19.5" hidden="false" customHeight="true" outlineLevel="0" collapsed="false">
      <c r="A22" s="67" t="s">
        <v>38</v>
      </c>
      <c r="B22" s="67"/>
      <c r="C22" s="67"/>
      <c r="D22" s="67"/>
      <c r="E22" s="67"/>
      <c r="F22" s="67"/>
      <c r="G22" s="67"/>
      <c r="H22" s="67"/>
      <c r="I22" s="67"/>
      <c r="J22" s="67"/>
      <c r="K22" s="67"/>
      <c r="L22" s="67"/>
      <c r="M22" s="67"/>
    </row>
    <row r="23" customFormat="false" ht="19.5" hidden="false" customHeight="true" outlineLevel="0" collapsed="false">
      <c r="A23" s="67"/>
      <c r="B23" s="67"/>
      <c r="C23" s="67"/>
      <c r="D23" s="67"/>
      <c r="E23" s="67"/>
      <c r="F23" s="67"/>
      <c r="G23" s="67"/>
      <c r="H23" s="67"/>
      <c r="I23" s="67"/>
      <c r="J23" s="67"/>
      <c r="K23" s="67"/>
      <c r="L23" s="67"/>
      <c r="M23" s="67"/>
    </row>
    <row r="24" customFormat="false" ht="19.5" hidden="false" customHeight="true" outlineLevel="0" collapsed="false">
      <c r="A24" s="67"/>
      <c r="B24" s="67"/>
      <c r="C24" s="67"/>
      <c r="D24" s="67"/>
      <c r="E24" s="67"/>
      <c r="F24" s="67"/>
      <c r="G24" s="67"/>
      <c r="H24" s="67"/>
      <c r="I24" s="67"/>
      <c r="J24" s="67"/>
      <c r="K24" s="67"/>
      <c r="L24" s="67"/>
      <c r="M24" s="67"/>
    </row>
  </sheetData>
  <mergeCells count="19">
    <mergeCell ref="A1:M2"/>
    <mergeCell ref="B4:C4"/>
    <mergeCell ref="D4:M4"/>
    <mergeCell ref="A12:B12"/>
    <mergeCell ref="A14:M14"/>
    <mergeCell ref="A15:D15"/>
    <mergeCell ref="E15:H15"/>
    <mergeCell ref="I15:L15"/>
    <mergeCell ref="A16:D16"/>
    <mergeCell ref="E16:H16"/>
    <mergeCell ref="I16:L16"/>
    <mergeCell ref="A18:D18"/>
    <mergeCell ref="E18:H18"/>
    <mergeCell ref="I18:L18"/>
    <mergeCell ref="A19:D19"/>
    <mergeCell ref="E19:H19"/>
    <mergeCell ref="I19:L19"/>
    <mergeCell ref="A20:M20"/>
    <mergeCell ref="A22:M24"/>
  </mergeCells>
  <conditionalFormatting sqref="I7:I11">
    <cfRule type="cellIs" priority="2" operator="greaterThan" aboveAverage="0" equalAverage="0" bottom="0" percent="0" rank="0" text="" dxfId="2">
      <formula>0</formula>
    </cfRule>
  </conditionalFormatting>
  <conditionalFormatting sqref="L7:L11">
    <cfRule type="cellIs" priority="3" operator="greaterThan" aboveAverage="0" equalAverage="0" bottom="0" percent="0" rank="0" text="" dxfId="3">
      <formula>1</formula>
    </cfRule>
  </conditionalFormatting>
  <hyperlinks>
    <hyperlink ref="A22" r:id="rId1" display="FLOWPHARM.FR  —  ARRÊTEZ DE GÉRER VOS PLANNINGS SOUS EXCEL&#10;Interface web &amp; appli mobile iOS / Android   ·   Notifications push et SMS des changements   ·   Échange de créneaux validé en 2 clics&#10;Compteur d'heures et de congés en temps réel   ·   Gardes et astreintes automatisées   ·   Export paie   ·   Hébergement HDS, conforme RGPD&#10;→  Cliquez ici pour découvrir FlowPharm sur flowpharm.fr"/>
  </hyperlink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8909C"/>
    <pageSetUpPr fitToPage="true"/>
  </sheetPr>
  <dimension ref="A1:C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8"/>
    <col collapsed="false" customWidth="true" hidden="false" outlineLevel="0" max="3" min="3" style="0" width="62"/>
  </cols>
  <sheetData>
    <row r="1" customFormat="false" ht="15" hidden="false" customHeight="false" outlineLevel="0" collapsed="false">
      <c r="A1" s="113" t="s">
        <v>73</v>
      </c>
      <c r="B1" s="113" t="s">
        <v>74</v>
      </c>
      <c r="C1" s="113" t="s">
        <v>75</v>
      </c>
    </row>
    <row r="2" customFormat="false" ht="15" hidden="false" customHeight="true" outlineLevel="0" collapsed="false">
      <c r="A2" s="114" t="n">
        <v>0.25</v>
      </c>
      <c r="B2" s="115" t="s">
        <v>21</v>
      </c>
      <c r="C2" s="116" t="s">
        <v>76</v>
      </c>
    </row>
    <row r="3" customFormat="false" ht="15" hidden="false" customHeight="false" outlineLevel="0" collapsed="false">
      <c r="A3" s="114" t="n">
        <v>0.260416666666667</v>
      </c>
      <c r="B3" s="115" t="s">
        <v>40</v>
      </c>
      <c r="C3" s="116"/>
    </row>
    <row r="4" customFormat="false" ht="15" hidden="false" customHeight="false" outlineLevel="0" collapsed="false">
      <c r="A4" s="114" t="n">
        <v>0.270833333333333</v>
      </c>
      <c r="B4" s="115" t="s">
        <v>77</v>
      </c>
      <c r="C4" s="116"/>
    </row>
    <row r="5" customFormat="false" ht="15" hidden="false" customHeight="false" outlineLevel="0" collapsed="false">
      <c r="A5" s="114" t="n">
        <v>0.28125</v>
      </c>
      <c r="B5" s="115" t="s">
        <v>39</v>
      </c>
      <c r="C5" s="116"/>
    </row>
    <row r="6" customFormat="false" ht="15" hidden="false" customHeight="false" outlineLevel="0" collapsed="false">
      <c r="A6" s="114" t="n">
        <v>0.291666666666667</v>
      </c>
      <c r="B6" s="115" t="s">
        <v>78</v>
      </c>
      <c r="C6" s="116"/>
    </row>
    <row r="7" customFormat="false" ht="15" hidden="false" customHeight="false" outlineLevel="0" collapsed="false">
      <c r="A7" s="114" t="n">
        <v>0.302083333333333</v>
      </c>
      <c r="B7" s="115" t="s">
        <v>79</v>
      </c>
      <c r="C7" s="116"/>
    </row>
    <row r="8" customFormat="false" ht="15" hidden="false" customHeight="false" outlineLevel="0" collapsed="false">
      <c r="A8" s="114" t="n">
        <v>0.3125</v>
      </c>
      <c r="C8" s="116"/>
    </row>
    <row r="9" customFormat="false" ht="15" hidden="false" customHeight="false" outlineLevel="0" collapsed="false">
      <c r="A9" s="114" t="n">
        <v>0.322916666666667</v>
      </c>
      <c r="C9" s="116"/>
    </row>
    <row r="10" customFormat="false" ht="15" hidden="false" customHeight="false" outlineLevel="0" collapsed="false">
      <c r="A10" s="114" t="n">
        <v>0.333333333333333</v>
      </c>
      <c r="C10" s="116"/>
    </row>
    <row r="11" customFormat="false" ht="15" hidden="false" customHeight="false" outlineLevel="0" collapsed="false">
      <c r="A11" s="114" t="n">
        <v>0.34375</v>
      </c>
    </row>
    <row r="12" customFormat="false" ht="15" hidden="false" customHeight="false" outlineLevel="0" collapsed="false">
      <c r="A12" s="114" t="n">
        <v>0.354166666666667</v>
      </c>
    </row>
    <row r="13" customFormat="false" ht="15" hidden="false" customHeight="false" outlineLevel="0" collapsed="false">
      <c r="A13" s="114" t="n">
        <v>0.364583333333333</v>
      </c>
    </row>
    <row r="14" customFormat="false" ht="15" hidden="false" customHeight="false" outlineLevel="0" collapsed="false">
      <c r="A14" s="114" t="n">
        <v>0.375</v>
      </c>
    </row>
    <row r="15" customFormat="false" ht="15" hidden="false" customHeight="false" outlineLevel="0" collapsed="false">
      <c r="A15" s="114" t="n">
        <v>0.385416666666667</v>
      </c>
    </row>
    <row r="16" customFormat="false" ht="15" hidden="false" customHeight="false" outlineLevel="0" collapsed="false">
      <c r="A16" s="114" t="n">
        <v>0.395833333333333</v>
      </c>
    </row>
    <row r="17" customFormat="false" ht="15" hidden="false" customHeight="false" outlineLevel="0" collapsed="false">
      <c r="A17" s="114" t="n">
        <v>0.40625</v>
      </c>
    </row>
    <row r="18" customFormat="false" ht="15" hidden="false" customHeight="false" outlineLevel="0" collapsed="false">
      <c r="A18" s="114" t="n">
        <v>0.416666666666667</v>
      </c>
    </row>
    <row r="19" customFormat="false" ht="15" hidden="false" customHeight="false" outlineLevel="0" collapsed="false">
      <c r="A19" s="114" t="n">
        <v>0.427083333333333</v>
      </c>
    </row>
    <row r="20" customFormat="false" ht="15" hidden="false" customHeight="false" outlineLevel="0" collapsed="false">
      <c r="A20" s="114" t="n">
        <v>0.4375</v>
      </c>
    </row>
    <row r="21" customFormat="false" ht="15" hidden="false" customHeight="false" outlineLevel="0" collapsed="false">
      <c r="A21" s="114" t="n">
        <v>0.447916666666667</v>
      </c>
    </row>
    <row r="22" customFormat="false" ht="15" hidden="false" customHeight="false" outlineLevel="0" collapsed="false">
      <c r="A22" s="114" t="n">
        <v>0.458333333333333</v>
      </c>
    </row>
    <row r="23" customFormat="false" ht="15" hidden="false" customHeight="false" outlineLevel="0" collapsed="false">
      <c r="A23" s="114" t="n">
        <v>0.46875</v>
      </c>
    </row>
    <row r="24" customFormat="false" ht="15" hidden="false" customHeight="false" outlineLevel="0" collapsed="false">
      <c r="A24" s="114" t="n">
        <v>0.479166666666667</v>
      </c>
    </row>
    <row r="25" customFormat="false" ht="15" hidden="false" customHeight="false" outlineLevel="0" collapsed="false">
      <c r="A25" s="114" t="n">
        <v>0.489583333333333</v>
      </c>
    </row>
    <row r="26" customFormat="false" ht="15" hidden="false" customHeight="false" outlineLevel="0" collapsed="false">
      <c r="A26" s="114" t="n">
        <v>0.5</v>
      </c>
    </row>
    <row r="27" customFormat="false" ht="15" hidden="false" customHeight="false" outlineLevel="0" collapsed="false">
      <c r="A27" s="114" t="n">
        <v>0.510416666666667</v>
      </c>
    </row>
    <row r="28" customFormat="false" ht="15" hidden="false" customHeight="false" outlineLevel="0" collapsed="false">
      <c r="A28" s="114" t="n">
        <v>0.520833333333333</v>
      </c>
    </row>
    <row r="29" customFormat="false" ht="15" hidden="false" customHeight="false" outlineLevel="0" collapsed="false">
      <c r="A29" s="114" t="n">
        <v>0.53125</v>
      </c>
    </row>
    <row r="30" customFormat="false" ht="15" hidden="false" customHeight="false" outlineLevel="0" collapsed="false">
      <c r="A30" s="114" t="n">
        <v>0.541666666666667</v>
      </c>
    </row>
    <row r="31" customFormat="false" ht="15" hidden="false" customHeight="false" outlineLevel="0" collapsed="false">
      <c r="A31" s="114" t="n">
        <v>0.552083333333333</v>
      </c>
    </row>
    <row r="32" customFormat="false" ht="15" hidden="false" customHeight="false" outlineLevel="0" collapsed="false">
      <c r="A32" s="114" t="n">
        <v>0.5625</v>
      </c>
    </row>
    <row r="33" customFormat="false" ht="15" hidden="false" customHeight="false" outlineLevel="0" collapsed="false">
      <c r="A33" s="114" t="n">
        <v>0.572916666666667</v>
      </c>
    </row>
    <row r="34" customFormat="false" ht="15" hidden="false" customHeight="false" outlineLevel="0" collapsed="false">
      <c r="A34" s="114" t="n">
        <v>0.583333333333333</v>
      </c>
    </row>
    <row r="35" customFormat="false" ht="15" hidden="false" customHeight="false" outlineLevel="0" collapsed="false">
      <c r="A35" s="114" t="n">
        <v>0.59375</v>
      </c>
    </row>
    <row r="36" customFormat="false" ht="15" hidden="false" customHeight="false" outlineLevel="0" collapsed="false">
      <c r="A36" s="114" t="n">
        <v>0.604166666666667</v>
      </c>
    </row>
    <row r="37" customFormat="false" ht="15" hidden="false" customHeight="false" outlineLevel="0" collapsed="false">
      <c r="A37" s="114" t="n">
        <v>0.614583333333333</v>
      </c>
    </row>
    <row r="38" customFormat="false" ht="15" hidden="false" customHeight="false" outlineLevel="0" collapsed="false">
      <c r="A38" s="114" t="n">
        <v>0.625</v>
      </c>
    </row>
    <row r="39" customFormat="false" ht="15" hidden="false" customHeight="false" outlineLevel="0" collapsed="false">
      <c r="A39" s="114" t="n">
        <v>0.635416666666667</v>
      </c>
    </row>
    <row r="40" customFormat="false" ht="15" hidden="false" customHeight="false" outlineLevel="0" collapsed="false">
      <c r="A40" s="114" t="n">
        <v>0.645833333333333</v>
      </c>
    </row>
    <row r="41" customFormat="false" ht="15" hidden="false" customHeight="false" outlineLevel="0" collapsed="false">
      <c r="A41" s="114" t="n">
        <v>0.65625</v>
      </c>
    </row>
    <row r="42" customFormat="false" ht="15" hidden="false" customHeight="false" outlineLevel="0" collapsed="false">
      <c r="A42" s="114" t="n">
        <v>0.666666666666667</v>
      </c>
    </row>
    <row r="43" customFormat="false" ht="15" hidden="false" customHeight="false" outlineLevel="0" collapsed="false">
      <c r="A43" s="114" t="n">
        <v>0.677083333333333</v>
      </c>
    </row>
    <row r="44" customFormat="false" ht="15" hidden="false" customHeight="false" outlineLevel="0" collapsed="false">
      <c r="A44" s="114" t="n">
        <v>0.6875</v>
      </c>
    </row>
    <row r="45" customFormat="false" ht="15" hidden="false" customHeight="false" outlineLevel="0" collapsed="false">
      <c r="A45" s="114" t="n">
        <v>0.697916666666667</v>
      </c>
    </row>
    <row r="46" customFormat="false" ht="15" hidden="false" customHeight="false" outlineLevel="0" collapsed="false">
      <c r="A46" s="114" t="n">
        <v>0.708333333333333</v>
      </c>
    </row>
    <row r="47" customFormat="false" ht="15" hidden="false" customHeight="false" outlineLevel="0" collapsed="false">
      <c r="A47" s="114" t="n">
        <v>0.71875</v>
      </c>
    </row>
    <row r="48" customFormat="false" ht="15" hidden="false" customHeight="false" outlineLevel="0" collapsed="false">
      <c r="A48" s="114" t="n">
        <v>0.729166666666667</v>
      </c>
    </row>
    <row r="49" customFormat="false" ht="15" hidden="false" customHeight="false" outlineLevel="0" collapsed="false">
      <c r="A49" s="114" t="n">
        <v>0.739583333333333</v>
      </c>
    </row>
    <row r="50" customFormat="false" ht="15" hidden="false" customHeight="false" outlineLevel="0" collapsed="false">
      <c r="A50" s="114" t="n">
        <v>0.75</v>
      </c>
    </row>
    <row r="51" customFormat="false" ht="15" hidden="false" customHeight="false" outlineLevel="0" collapsed="false">
      <c r="A51" s="114" t="n">
        <v>0.760416666666667</v>
      </c>
    </row>
    <row r="52" customFormat="false" ht="15" hidden="false" customHeight="false" outlineLevel="0" collapsed="false">
      <c r="A52" s="114" t="n">
        <v>0.770833333333333</v>
      </c>
    </row>
    <row r="53" customFormat="false" ht="15" hidden="false" customHeight="false" outlineLevel="0" collapsed="false">
      <c r="A53" s="114" t="n">
        <v>0.78125</v>
      </c>
    </row>
    <row r="54" customFormat="false" ht="15" hidden="false" customHeight="false" outlineLevel="0" collapsed="false">
      <c r="A54" s="114" t="n">
        <v>0.791666666666667</v>
      </c>
    </row>
    <row r="55" customFormat="false" ht="15" hidden="false" customHeight="false" outlineLevel="0" collapsed="false">
      <c r="A55" s="114" t="n">
        <v>0.802083333333333</v>
      </c>
    </row>
    <row r="56" customFormat="false" ht="15" hidden="false" customHeight="false" outlineLevel="0" collapsed="false">
      <c r="A56" s="114" t="n">
        <v>0.8125</v>
      </c>
    </row>
    <row r="57" customFormat="false" ht="15" hidden="false" customHeight="false" outlineLevel="0" collapsed="false">
      <c r="A57" s="114" t="n">
        <v>0.822916666666667</v>
      </c>
    </row>
    <row r="58" customFormat="false" ht="15" hidden="false" customHeight="false" outlineLevel="0" collapsed="false">
      <c r="A58" s="114" t="n">
        <v>0.833333333333333</v>
      </c>
    </row>
    <row r="59" customFormat="false" ht="15" hidden="false" customHeight="false" outlineLevel="0" collapsed="false">
      <c r="A59" s="114" t="n">
        <v>0.84375</v>
      </c>
    </row>
    <row r="60" customFormat="false" ht="15" hidden="false" customHeight="false" outlineLevel="0" collapsed="false">
      <c r="A60" s="114" t="n">
        <v>0.854166666666667</v>
      </c>
    </row>
    <row r="61" customFormat="false" ht="15" hidden="false" customHeight="false" outlineLevel="0" collapsed="false">
      <c r="A61" s="114" t="n">
        <v>0.864583333333333</v>
      </c>
    </row>
    <row r="62" customFormat="false" ht="15" hidden="false" customHeight="false" outlineLevel="0" collapsed="false">
      <c r="A62" s="114" t="n">
        <v>0.875</v>
      </c>
    </row>
    <row r="63" customFormat="false" ht="15" hidden="false" customHeight="false" outlineLevel="0" collapsed="false">
      <c r="A63" s="114" t="n">
        <v>0.885416666666667</v>
      </c>
    </row>
    <row r="64" customFormat="false" ht="15" hidden="false" customHeight="false" outlineLevel="0" collapsed="false">
      <c r="A64" s="114" t="n">
        <v>0.895833333333333</v>
      </c>
    </row>
    <row r="65" customFormat="false" ht="15" hidden="false" customHeight="false" outlineLevel="0" collapsed="false">
      <c r="A65" s="114" t="n">
        <v>0.90625</v>
      </c>
    </row>
    <row r="66" customFormat="false" ht="15" hidden="false" customHeight="false" outlineLevel="0" collapsed="false">
      <c r="A66" s="114" t="n">
        <v>0.916666666666667</v>
      </c>
    </row>
    <row r="67" customFormat="false" ht="15" hidden="false" customHeight="false" outlineLevel="0" collapsed="false">
      <c r="A67" s="114" t="n">
        <v>0.927083333333333</v>
      </c>
    </row>
    <row r="68" customFormat="false" ht="15" hidden="false" customHeight="false" outlineLevel="0" collapsed="false">
      <c r="A68" s="114" t="n">
        <v>0.9375</v>
      </c>
    </row>
    <row r="69" customFormat="false" ht="15" hidden="false" customHeight="false" outlineLevel="0" collapsed="false">
      <c r="A69" s="114" t="n">
        <v>0.947916666666667</v>
      </c>
    </row>
    <row r="70" customFormat="false" ht="15" hidden="false" customHeight="false" outlineLevel="0" collapsed="false">
      <c r="A70" s="114" t="n">
        <v>0.958333333333333</v>
      </c>
    </row>
    <row r="71" customFormat="false" ht="15" hidden="false" customHeight="false" outlineLevel="0" collapsed="false">
      <c r="A71" s="114" t="n">
        <v>0.96875</v>
      </c>
    </row>
    <row r="72" customFormat="false" ht="15" hidden="false" customHeight="false" outlineLevel="0" collapsed="false">
      <c r="A72" s="114" t="n">
        <v>0.979166666666667</v>
      </c>
    </row>
    <row r="73" customFormat="false" ht="15" hidden="false" customHeight="false" outlineLevel="0" collapsed="false">
      <c r="A73" s="114" t="n">
        <v>0.989583333333333</v>
      </c>
    </row>
  </sheetData>
  <mergeCells count="1">
    <mergeCell ref="C2:C10"/>
  </mergeCells>
  <printOptions headings="false" gridLines="false" gridLinesSet="true" horizontalCentered="true" verticalCentered="false"/>
  <pageMargins left="0.25" right="0.25"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2026-07-30T13:38:53Z</dcterms:created>
  <dc:creator>openpyxl</dc:creator>
  <dc:description/>
  <dc:language>en-US</dc:language>
  <cp:lastModifiedBy/>
  <dcterms:modified xsi:type="dcterms:W3CDTF">2026-07-30T13:38:53Z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